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updateLinks="never" codeName="EstaPastaDeTrabalho"/>
  <mc:AlternateContent xmlns:mc="http://schemas.openxmlformats.org/markup-compatibility/2006">
    <mc:Choice Requires="x15">
      <x15ac:absPath xmlns:x15ac="http://schemas.microsoft.com/office/spreadsheetml/2010/11/ac" url="C:\Users\maravieira\Desktop\"/>
    </mc:Choice>
  </mc:AlternateContent>
  <xr:revisionPtr revIDLastSave="0" documentId="8_{8C92F728-FDC7-46A7-83E1-59E78CC7CD8F}" xr6:coauthVersionLast="47" xr6:coauthVersionMax="47" xr10:uidLastSave="{00000000-0000-0000-0000-000000000000}"/>
  <bookViews>
    <workbookView xWindow="-23430" yWindow="1695" windowWidth="21600" windowHeight="11295" tabRatio="632" xr2:uid="{00000000-000D-0000-FFFF-FFFF00000000}"/>
  </bookViews>
  <sheets>
    <sheet name="PE_243_2026" sheetId="9" r:id="rId1"/>
  </sheets>
  <definedNames>
    <definedName name="_01_09_96">#REF!</definedName>
    <definedName name="_PL1">#REF!</definedName>
    <definedName name="a">#REF!</definedName>
    <definedName name="aa">#REF!</definedName>
    <definedName name="ACIDO">#REF!</definedName>
    <definedName name="AÇO">#REF!</definedName>
    <definedName name="AÇO_CA_50_3_16">#REF!</definedName>
    <definedName name="ADESIVO_PVC">#REF!</definedName>
    <definedName name="AGUA_10LT">#REF!</definedName>
    <definedName name="AGUARRAZ">#REF!</definedName>
    <definedName name="AJUDANTE">#REF!</definedName>
    <definedName name="ALIZAR_MAD_LEI">#REF!</definedName>
    <definedName name="ALTA">#REF!</definedName>
    <definedName name="amarela">#REF!</definedName>
    <definedName name="AMONIA">#REF!</definedName>
    <definedName name="AREIA">#REF!</definedName>
    <definedName name="ARMAÇÃO_CONCRETO">#REF!</definedName>
    <definedName name="ARMADOR">#REF!</definedName>
    <definedName name="ARMARIO_90X60X17_CM">#REF!</definedName>
    <definedName name="ASSENTO_PLASTICO">#REF!</definedName>
    <definedName name="ATERRO_ARENOSO">#REF!</definedName>
    <definedName name="azul">#REF!</definedName>
    <definedName name="AZULEGISTA">#REF!</definedName>
    <definedName name="AZULEJO_15X15">#REF!</definedName>
    <definedName name="AZULSINAL">#REF!</definedName>
    <definedName name="b">#REF!</definedName>
    <definedName name="BDI">#REF!</definedName>
    <definedName name="BDI_4">#REF!</definedName>
    <definedName name="BDI_5">#REF!</definedName>
    <definedName name="BDI_6">#REF!</definedName>
    <definedName name="BG">#REF!</definedName>
    <definedName name="BGU">#REF!</definedName>
    <definedName name="BLOCO.CONC.CELULAR.12">#REF!</definedName>
    <definedName name="BLOCO.CONCRETO.14X19X39">#REF!</definedName>
    <definedName name="BLOCO.CONCRETO.19X19X39">#REF!</definedName>
    <definedName name="BLOCO.CONCRETO.9X19X39">#REF!</definedName>
    <definedName name="BLOCO_VIDRO">#REF!</definedName>
    <definedName name="BR">#REF!</definedName>
    <definedName name="BRITA1">#REF!</definedName>
    <definedName name="CAIXILHO_MAD_LEI">#REF!</definedName>
    <definedName name="CAL">#REF!</definedName>
    <definedName name="CBU">#REF!</definedName>
    <definedName name="CBUII">#REF!</definedName>
    <definedName name="CBUQB">#REF!</definedName>
    <definedName name="CBUQc">#REF!</definedName>
    <definedName name="CERAMICA_30X30_PEI_IV">#REF!</definedName>
    <definedName name="CERAMICA_30x30_PEI_V">#REF!</definedName>
    <definedName name="CIMENTO">#REF!</definedName>
    <definedName name="CIMENTO_BRANCO">#REF!</definedName>
    <definedName name="CIMENTO_COLA">#REF!</definedName>
    <definedName name="CLIENTE">#REF!</definedName>
    <definedName name="COMPENSA.PLAST">#REF!</definedName>
    <definedName name="COMPENSADO_RES_10MM">#REF!</definedName>
    <definedName name="COMPENSADO_RES_12MM">#REF!</definedName>
    <definedName name="CONCRETO_18_MPA">#REF!</definedName>
    <definedName name="CPU_66">#REF!</definedName>
    <definedName name="d">#REF!</definedName>
    <definedName name="daad">#REF!</definedName>
    <definedName name="DATA">#REF!</definedName>
    <definedName name="Data_Final">#REF!</definedName>
    <definedName name="Data_Início">#REF!</definedName>
    <definedName name="dd">#REF!</definedName>
    <definedName name="DECANEL">#REF!</definedName>
    <definedName name="DESFORMA">#REF!</definedName>
    <definedName name="DGA">#REF!</definedName>
    <definedName name="DIA">#REF!</definedName>
    <definedName name="DIESEL">#REF!</definedName>
    <definedName name="DIESEL_3">#REF!</definedName>
    <definedName name="DIESEL_4">#REF!</definedName>
    <definedName name="DIESEL_5">#REF!</definedName>
    <definedName name="DIESEL_6">#REF!</definedName>
    <definedName name="DJ">#REF!</definedName>
    <definedName name="ECJ">#REF!</definedName>
    <definedName name="EJ">#REF!</definedName>
    <definedName name="ELEMENTO_VAZADO">#REF!</definedName>
    <definedName name="ELETRICISTA">#REF!</definedName>
    <definedName name="EMPRESA">#REF!</definedName>
    <definedName name="ENCANADOR">#REF!</definedName>
    <definedName name="ENGATE_STORZ">#REF!</definedName>
    <definedName name="EXA">#REF!</definedName>
    <definedName name="Excel_BuiltIn_Print_Titles_2_1">#REF!</definedName>
    <definedName name="Excel_BuiltIn_Print_Titles_2_1_1">#REF!</definedName>
    <definedName name="Excel_BuiltIn_Print_Titles_3_1_1">#REF!</definedName>
    <definedName name="Excel_BuiltIn_Print_Titles_3_1_1_1">#REF!</definedName>
    <definedName name="Excel_BuiltIn_Print_Titles_3_1_1_1_1">#REF!</definedName>
    <definedName name="Excel_BuiltIn_Print_Titles_3_1_1_1_1_1">#REF!</definedName>
    <definedName name="fc1a">#REF!</definedName>
    <definedName name="FC2A">#REF!</definedName>
    <definedName name="FC3A">#REF!</definedName>
    <definedName name="FORMA_MAD_BRANCA">#REF!</definedName>
    <definedName name="GAS_CARBONICO_6KG">#REF!</definedName>
    <definedName name="GASOL">#REF!</definedName>
    <definedName name="GASOL_3">#REF!</definedName>
    <definedName name="GASOL_4">#REF!</definedName>
    <definedName name="GASOL_5">#REF!</definedName>
    <definedName name="GASOL_6">#REF!</definedName>
    <definedName name="GESSO">#REF!</definedName>
    <definedName name="GRANITO_AMENDOA">#REF!</definedName>
    <definedName name="GRANITO_CINZA_CORUMBA">#REF!</definedName>
    <definedName name="hi">#REF!</definedName>
    <definedName name="IGOL_2">#REF!</definedName>
    <definedName name="IGOLFLEX">#REF!</definedName>
    <definedName name="IM">#REF!</definedName>
    <definedName name="IMPERMEABILIZANTE_SIKA">#REF!</definedName>
    <definedName name="ITENS">#REF!</definedName>
    <definedName name="JUNTA_PLÁSTICA">#REF!</definedName>
    <definedName name="KORODUR">#REF!</definedName>
    <definedName name="LAMBRI_IPÊ">#REF!</definedName>
    <definedName name="LANÇAMENTO_CONCRETO">#REF!</definedName>
    <definedName name="LIGAÇÃO_FLEXIVEL">#REF!</definedName>
    <definedName name="LILASDRENA">#REF!</definedName>
    <definedName name="LIQUIDO_PREPARADOR">#REF!</definedName>
    <definedName name="LIXA_FERRO">#REF!</definedName>
    <definedName name="LOCAL">#REF!</definedName>
    <definedName name="LS">#REF!</definedName>
    <definedName name="MANGUEIRA_30_M">#REF!</definedName>
    <definedName name="MARCENEIRO">#REF!</definedName>
    <definedName name="MARMORE_BRANCO">#REF!</definedName>
    <definedName name="MASSA_OLEO">#REF!</definedName>
    <definedName name="Medição">#REF!</definedName>
    <definedName name="NTEI">#REF!</definedName>
    <definedName name="OBRA">#REF!</definedName>
    <definedName name="OPA">#REF!</definedName>
    <definedName name="PARAFUSO_PARA_LOUÇA">#REF!</definedName>
    <definedName name="PEÇA_6_X_3_MAD_LEI">#REF!</definedName>
    <definedName name="PEDREIRO">#REF!</definedName>
    <definedName name="PERNAMANCA_MAD_LEI">#REF!</definedName>
    <definedName name="pesquisa">#REF!</definedName>
    <definedName name="PINTOR">#REF!</definedName>
    <definedName name="PL">#REF!</definedName>
    <definedName name="PO_QUIMICO_4KG">#REF!</definedName>
    <definedName name="PONTALETE">#REF!</definedName>
    <definedName name="prego">#REF!</definedName>
    <definedName name="PREGO_1_X_16">#REF!</definedName>
    <definedName name="PREGO_2_12_X_12">#REF!</definedName>
    <definedName name="PREGO_2_12X10">#REF!</definedName>
    <definedName name="PREGO_2X11">#REF!</definedName>
    <definedName name="PREGO_2X12">#REF!</definedName>
    <definedName name="REFERENTE">#REF!</definedName>
    <definedName name="REG">#REF!</definedName>
    <definedName name="REGULA">#REF!</definedName>
    <definedName name="REJUNTE">#REF!</definedName>
    <definedName name="RGTR">#REF!</definedName>
    <definedName name="RIPÃO">#REF!</definedName>
    <definedName name="RIPÃO_MAD_LEI">#REF!</definedName>
    <definedName name="RMA">#REF!</definedName>
    <definedName name="RODAPE_CINZA_CORUMBA">#REF!</definedName>
    <definedName name="RS">#REF!</definedName>
    <definedName name="SARRAFO">#REF!</definedName>
    <definedName name="sbg">#REF!</definedName>
    <definedName name="SBTC">#REF!</definedName>
    <definedName name="SEIXO">#REF!</definedName>
    <definedName name="SemanaTerminando">#REF!</definedName>
    <definedName name="SIFÃO_CROMADO">#REF!</definedName>
    <definedName name="SOLEIRA_CINZA_CORUMBA">#REF!</definedName>
    <definedName name="SOLU_LIMPADORA">#REF!</definedName>
    <definedName name="ssss">#REF!</definedName>
    <definedName name="SUBT">#REF!</definedName>
    <definedName name="TABUA">#REF!</definedName>
    <definedName name="TABUA.METRO">#REF!</definedName>
    <definedName name="TÁBUA_MAD_FORTE">#REF!</definedName>
    <definedName name="TARUGO">#REF!</definedName>
    <definedName name="TELHA_FIBROCIMENTO_6MM">#REF!</definedName>
    <definedName name="TELHA_FRIBOCIMENTO_4MM">#REF!</definedName>
    <definedName name="TELHA_PLAN">#REF!</definedName>
    <definedName name="TELHACRYL">#REF!</definedName>
    <definedName name="TINTA_ACRILICA">#REF!</definedName>
    <definedName name="TINTA_ESMALTE">#REF!</definedName>
    <definedName name="TINTA_NOVACOR">#REF!</definedName>
    <definedName name="TOTAL_ADMINISTRATIVO">#REF!</definedName>
    <definedName name="TOTAL_AULA">#REF!</definedName>
    <definedName name="TOTAL_EXTERNA">#REF!</definedName>
    <definedName name="TOTAL_QUADRA">#REF!</definedName>
    <definedName name="TOTAL_VESTIÁRIO">#REF!</definedName>
    <definedName name="TPM">#REF!</definedName>
    <definedName name="UL">#REF!</definedName>
    <definedName name="VEDA_ROSCA">#REF!</definedName>
    <definedName name="verde">#REF!</definedName>
    <definedName name="verdepav">#REF!</definedName>
    <definedName name="VERNIZ_POLIURETANO">#REF!</definedName>
    <definedName name="x">#REF!</definedName>
    <definedName name="yy">#REF!</definedName>
    <definedName name="ZARCAO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U15" i="9" l="1"/>
  <c r="U17" i="9"/>
  <c r="U36" i="9"/>
  <c r="U111" i="9"/>
  <c r="U163" i="9"/>
  <c r="T109" i="9" l="1"/>
  <c r="T108" i="9" l="1"/>
  <c r="T166" i="9" l="1"/>
  <c r="T165" i="9"/>
  <c r="T164" i="9"/>
  <c r="T163" i="9"/>
  <c r="T161" i="9"/>
  <c r="T160" i="9"/>
  <c r="T159" i="9"/>
  <c r="T158" i="9"/>
  <c r="T157" i="9"/>
  <c r="T156" i="9"/>
  <c r="T155" i="9"/>
  <c r="T154" i="9"/>
  <c r="T153" i="9"/>
  <c r="T152" i="9"/>
  <c r="T151" i="9"/>
  <c r="T150" i="9"/>
  <c r="T149" i="9"/>
  <c r="T148" i="9"/>
  <c r="T147" i="9"/>
  <c r="T146" i="9"/>
  <c r="T145" i="9"/>
  <c r="T144" i="9"/>
  <c r="T143" i="9"/>
  <c r="T142" i="9"/>
  <c r="T141" i="9"/>
  <c r="T140" i="9"/>
  <c r="T139" i="9"/>
  <c r="T138" i="9"/>
  <c r="T137" i="9"/>
  <c r="T136" i="9"/>
  <c r="T135" i="9"/>
  <c r="T134" i="9"/>
  <c r="T133" i="9"/>
  <c r="T132" i="9"/>
  <c r="T131" i="9"/>
  <c r="T130" i="9"/>
  <c r="T129" i="9"/>
  <c r="T128" i="9"/>
  <c r="T127" i="9"/>
  <c r="T126" i="9"/>
  <c r="T125" i="9"/>
  <c r="T124" i="9"/>
  <c r="T123" i="9"/>
  <c r="T122" i="9"/>
  <c r="T121" i="9"/>
  <c r="T120" i="9"/>
  <c r="T119" i="9"/>
  <c r="T118" i="9"/>
  <c r="T117" i="9"/>
  <c r="T116" i="9"/>
  <c r="T115" i="9"/>
  <c r="T114" i="9"/>
  <c r="T113" i="9"/>
  <c r="T112" i="9"/>
  <c r="T111" i="9"/>
  <c r="T107" i="9"/>
  <c r="T106" i="9"/>
  <c r="T105" i="9"/>
  <c r="T104" i="9"/>
  <c r="T103" i="9"/>
  <c r="T102" i="9"/>
  <c r="T101" i="9"/>
  <c r="T100" i="9"/>
  <c r="T99" i="9"/>
  <c r="T98" i="9"/>
  <c r="T97" i="9"/>
  <c r="T96" i="9"/>
  <c r="T95" i="9"/>
  <c r="T94" i="9"/>
  <c r="T93" i="9"/>
  <c r="T92" i="9"/>
  <c r="T91" i="9"/>
  <c r="T90" i="9"/>
  <c r="T89" i="9"/>
  <c r="T88" i="9"/>
  <c r="T87" i="9"/>
  <c r="T86" i="9"/>
  <c r="T85" i="9"/>
  <c r="T84" i="9"/>
  <c r="T83" i="9"/>
  <c r="T82" i="9"/>
  <c r="T81" i="9"/>
  <c r="T80" i="9"/>
  <c r="T79" i="9"/>
  <c r="T78" i="9"/>
  <c r="T77" i="9"/>
  <c r="T76" i="9"/>
  <c r="T75" i="9"/>
  <c r="T74" i="9"/>
  <c r="T73" i="9"/>
  <c r="T72" i="9"/>
  <c r="T71" i="9"/>
  <c r="T70" i="9"/>
  <c r="T69" i="9"/>
  <c r="T68" i="9"/>
  <c r="T67" i="9"/>
  <c r="T66" i="9"/>
  <c r="T65" i="9"/>
  <c r="T64" i="9"/>
  <c r="T63" i="9"/>
  <c r="T62" i="9"/>
  <c r="T61" i="9"/>
  <c r="T60" i="9"/>
  <c r="T59" i="9"/>
  <c r="T58" i="9"/>
  <c r="T57" i="9"/>
  <c r="T56" i="9"/>
  <c r="T55" i="9"/>
  <c r="T54" i="9"/>
  <c r="T53" i="9"/>
  <c r="T52" i="9"/>
  <c r="T51" i="9"/>
  <c r="T50" i="9"/>
  <c r="T49" i="9"/>
  <c r="T48" i="9"/>
  <c r="T47" i="9"/>
  <c r="T46" i="9"/>
  <c r="T45" i="9"/>
  <c r="T44" i="9"/>
  <c r="T43" i="9"/>
  <c r="T42" i="9"/>
  <c r="T41" i="9"/>
  <c r="T40" i="9"/>
  <c r="T39" i="9"/>
  <c r="T38" i="9"/>
  <c r="T37" i="9"/>
  <c r="T36" i="9"/>
  <c r="T34" i="9"/>
  <c r="T33" i="9"/>
  <c r="T32" i="9"/>
  <c r="T31" i="9"/>
  <c r="T30" i="9"/>
  <c r="T29" i="9"/>
  <c r="T28" i="9"/>
  <c r="T27" i="9"/>
  <c r="T26" i="9"/>
  <c r="T25" i="9"/>
  <c r="T24" i="9"/>
  <c r="T23" i="9"/>
  <c r="T22" i="9"/>
  <c r="T21" i="9"/>
  <c r="T20" i="9"/>
  <c r="T19" i="9"/>
  <c r="T18" i="9"/>
  <c r="T17" i="9"/>
  <c r="T15" i="9"/>
  <c r="T14" i="9"/>
  <c r="T13" i="9"/>
  <c r="B2" i="9"/>
  <c r="Y144" i="9" l="1"/>
  <c r="Y156" i="9"/>
  <c r="U156" i="9" s="1"/>
  <c r="Y126" i="9"/>
  <c r="Y147" i="9"/>
  <c r="Y130" i="9"/>
  <c r="Y132" i="9"/>
  <c r="Y148" i="9"/>
  <c r="Y160" i="9"/>
  <c r="U160" i="9" s="1"/>
  <c r="X126" i="9"/>
  <c r="X129" i="9"/>
  <c r="Y157" i="9"/>
  <c r="U157" i="9" s="1"/>
  <c r="Y133" i="9"/>
  <c r="Y149" i="9"/>
  <c r="Y161" i="9"/>
  <c r="U161" i="9" s="1"/>
  <c r="Y146" i="9"/>
  <c r="Y166" i="9"/>
  <c r="Y134" i="9"/>
  <c r="Y150" i="9"/>
  <c r="X130" i="9"/>
  <c r="K130" i="9" s="1"/>
  <c r="Y136" i="9"/>
  <c r="Y151" i="9"/>
  <c r="Y152" i="9"/>
  <c r="Y129" i="9"/>
  <c r="Y137" i="9"/>
  <c r="Y138" i="9"/>
  <c r="Y153" i="9"/>
  <c r="U153" i="9" s="1"/>
  <c r="Y154" i="9"/>
  <c r="Y145" i="9"/>
  <c r="Y158" i="9"/>
  <c r="U158" i="9" s="1"/>
  <c r="Y139" i="9"/>
  <c r="Y140" i="9"/>
  <c r="Y155" i="9"/>
  <c r="Y159" i="9"/>
  <c r="U159" i="9" s="1"/>
  <c r="X166" i="9"/>
  <c r="K166" i="9" s="1"/>
  <c r="Y109" i="9"/>
  <c r="Y103" i="9"/>
  <c r="Y91" i="9"/>
  <c r="Y84" i="9"/>
  <c r="Y75" i="9"/>
  <c r="Y62" i="9"/>
  <c r="Y54" i="9"/>
  <c r="U54" i="9" s="1"/>
  <c r="Y48" i="9"/>
  <c r="Y29" i="9"/>
  <c r="Y19" i="9"/>
  <c r="X152" i="9"/>
  <c r="K152" i="9" s="1"/>
  <c r="X73" i="9"/>
  <c r="Y72" i="9"/>
  <c r="X160" i="9"/>
  <c r="K160" i="9" s="1"/>
  <c r="X154" i="9"/>
  <c r="K154" i="9" s="1"/>
  <c r="X148" i="9"/>
  <c r="K148" i="9" s="1"/>
  <c r="X139" i="9"/>
  <c r="K139" i="9" s="1"/>
  <c r="X132" i="9"/>
  <c r="K132" i="9" s="1"/>
  <c r="X109" i="9"/>
  <c r="K109" i="9" s="1"/>
  <c r="X103" i="9"/>
  <c r="K103" i="9" s="1"/>
  <c r="X91" i="9"/>
  <c r="K91" i="9" s="1"/>
  <c r="X84" i="9"/>
  <c r="X75" i="9"/>
  <c r="X62" i="9"/>
  <c r="K62" i="9" s="1"/>
  <c r="X54" i="9"/>
  <c r="K54" i="9" s="1"/>
  <c r="X48" i="9"/>
  <c r="K48" i="9" s="1"/>
  <c r="X29" i="9"/>
  <c r="K29" i="9" s="1"/>
  <c r="X19" i="9"/>
  <c r="X158" i="9"/>
  <c r="K158" i="9" s="1"/>
  <c r="X52" i="9"/>
  <c r="Y59" i="9"/>
  <c r="Y22" i="9"/>
  <c r="Y108" i="9"/>
  <c r="Y96" i="9"/>
  <c r="Y90" i="9"/>
  <c r="Y83" i="9"/>
  <c r="Y74" i="9"/>
  <c r="Y61" i="9"/>
  <c r="Y53" i="9"/>
  <c r="Y39" i="9"/>
  <c r="Y28" i="9"/>
  <c r="X137" i="9"/>
  <c r="X60" i="9"/>
  <c r="Y81" i="9"/>
  <c r="U81" i="9" s="1"/>
  <c r="X159" i="9"/>
  <c r="X153" i="9"/>
  <c r="X147" i="9"/>
  <c r="X138" i="9"/>
  <c r="X108" i="9"/>
  <c r="K108" i="9" s="1"/>
  <c r="X96" i="9"/>
  <c r="X90" i="9"/>
  <c r="X83" i="9"/>
  <c r="X74" i="9"/>
  <c r="K74" i="9" s="1"/>
  <c r="X61" i="9"/>
  <c r="X53" i="9"/>
  <c r="X39" i="9"/>
  <c r="X28" i="9"/>
  <c r="X23" i="9"/>
  <c r="Y107" i="9"/>
  <c r="Y95" i="9"/>
  <c r="Y89" i="9"/>
  <c r="Y82" i="9"/>
  <c r="U82" i="9" s="1"/>
  <c r="Y73" i="9"/>
  <c r="Y60" i="9"/>
  <c r="Y52" i="9"/>
  <c r="Y33" i="9"/>
  <c r="Y23" i="9"/>
  <c r="X107" i="9"/>
  <c r="K107" i="9" s="1"/>
  <c r="X89" i="9"/>
  <c r="X33" i="9"/>
  <c r="Y51" i="9"/>
  <c r="U51" i="9" s="1"/>
  <c r="Y32" i="9"/>
  <c r="Y106" i="9"/>
  <c r="Y88" i="9"/>
  <c r="X157" i="9"/>
  <c r="X151" i="9"/>
  <c r="X145" i="9"/>
  <c r="X136" i="9"/>
  <c r="X106" i="9"/>
  <c r="K106" i="9" s="1"/>
  <c r="X94" i="9"/>
  <c r="X88" i="9"/>
  <c r="K88" i="9" s="1"/>
  <c r="X81" i="9"/>
  <c r="X72" i="9"/>
  <c r="X59" i="9"/>
  <c r="X51" i="9"/>
  <c r="K51" i="9" s="1"/>
  <c r="X32" i="9"/>
  <c r="X22" i="9"/>
  <c r="Y92" i="9"/>
  <c r="Y49" i="9"/>
  <c r="Y105" i="9"/>
  <c r="Y93" i="9"/>
  <c r="Y87" i="9"/>
  <c r="Y80" i="9"/>
  <c r="Y66" i="9"/>
  <c r="Y56" i="9"/>
  <c r="Y50" i="9"/>
  <c r="U50" i="9" s="1"/>
  <c r="Y31" i="9"/>
  <c r="U31" i="9" s="1"/>
  <c r="Y21" i="9"/>
  <c r="Y86" i="9"/>
  <c r="Y63" i="9"/>
  <c r="U63" i="9" s="1"/>
  <c r="Y30" i="9"/>
  <c r="X156" i="9"/>
  <c r="X150" i="9"/>
  <c r="X144" i="9"/>
  <c r="X134" i="9"/>
  <c r="X105" i="9"/>
  <c r="K105" i="9" s="1"/>
  <c r="X93" i="9"/>
  <c r="K93" i="9" s="1"/>
  <c r="X87" i="9"/>
  <c r="K87" i="9" s="1"/>
  <c r="X80" i="9"/>
  <c r="K80" i="9" s="1"/>
  <c r="X66" i="9"/>
  <c r="K66" i="9" s="1"/>
  <c r="X56" i="9"/>
  <c r="K56" i="9" s="1"/>
  <c r="X50" i="9"/>
  <c r="K50" i="9" s="1"/>
  <c r="X31" i="9"/>
  <c r="K31" i="9" s="1"/>
  <c r="X21" i="9"/>
  <c r="K21" i="9" s="1"/>
  <c r="Y104" i="9"/>
  <c r="Y77" i="9"/>
  <c r="Y55" i="9"/>
  <c r="Y20" i="9"/>
  <c r="U20" i="9" s="1"/>
  <c r="X161" i="9"/>
  <c r="X155" i="9"/>
  <c r="X149" i="9"/>
  <c r="X140" i="9"/>
  <c r="X133" i="9"/>
  <c r="X104" i="9"/>
  <c r="K104" i="9" s="1"/>
  <c r="X92" i="9"/>
  <c r="K92" i="9" s="1"/>
  <c r="X86" i="9"/>
  <c r="K86" i="9" s="1"/>
  <c r="X77" i="9"/>
  <c r="K77" i="9" s="1"/>
  <c r="X63" i="9"/>
  <c r="K63" i="9" s="1"/>
  <c r="X55" i="9"/>
  <c r="K55" i="9" s="1"/>
  <c r="X49" i="9"/>
  <c r="K49" i="9" s="1"/>
  <c r="X30" i="9"/>
  <c r="K30" i="9" s="1"/>
  <c r="X20" i="9"/>
  <c r="K20" i="9" s="1"/>
  <c r="X146" i="9"/>
  <c r="X95" i="9"/>
  <c r="K95" i="9" s="1"/>
  <c r="X82" i="9"/>
  <c r="K82" i="9" s="1"/>
  <c r="Y94" i="9"/>
  <c r="K96" i="9" l="1"/>
  <c r="K39" i="9"/>
  <c r="K33" i="9"/>
  <c r="K53" i="9"/>
  <c r="K61" i="9"/>
  <c r="K90" i="9"/>
  <c r="K75" i="9"/>
  <c r="K84" i="9"/>
  <c r="K137" i="9"/>
  <c r="K159" i="9"/>
  <c r="K153" i="9"/>
  <c r="K138" i="9"/>
  <c r="K83" i="9"/>
  <c r="K28" i="9"/>
  <c r="K147" i="9"/>
  <c r="K126" i="9"/>
  <c r="K32" i="9"/>
  <c r="K157" i="9"/>
  <c r="K151" i="9"/>
  <c r="K145" i="9"/>
  <c r="K136" i="9"/>
  <c r="K156" i="9"/>
  <c r="K150" i="9"/>
  <c r="K134" i="9"/>
  <c r="K161" i="9"/>
  <c r="K155" i="9"/>
  <c r="K149" i="9"/>
  <c r="K140" i="9"/>
  <c r="K133" i="9"/>
  <c r="K146" i="9"/>
  <c r="K89" i="9"/>
  <c r="K144" i="9"/>
  <c r="K52" i="9"/>
  <c r="K73" i="9"/>
  <c r="K60" i="9"/>
  <c r="K129" i="9"/>
  <c r="K23" i="9"/>
  <c r="K94" i="9"/>
  <c r="K81" i="9"/>
  <c r="K72" i="9"/>
  <c r="K59" i="9"/>
  <c r="K22" i="9"/>
  <c r="K19" i="9"/>
  <c r="O75" i="9"/>
  <c r="O62" i="9"/>
  <c r="O96" i="9"/>
  <c r="O83" i="9"/>
  <c r="O107" i="9"/>
  <c r="O51" i="9"/>
  <c r="O52" i="9"/>
  <c r="U52" i="9"/>
  <c r="M30" i="9"/>
  <c r="M63" i="9"/>
  <c r="M87" i="9"/>
  <c r="O87" i="9"/>
  <c r="M39" i="9"/>
  <c r="M159" i="9"/>
  <c r="O54" i="9"/>
  <c r="O95" i="9"/>
  <c r="M53" i="9"/>
  <c r="M154" i="9"/>
  <c r="O137" i="9"/>
  <c r="M158" i="9"/>
  <c r="M54" i="9"/>
  <c r="O30" i="9"/>
  <c r="U108" i="9"/>
  <c r="O108" i="9"/>
  <c r="O84" i="9"/>
  <c r="O140" i="9"/>
  <c r="O20" i="9"/>
  <c r="O139" i="9"/>
  <c r="O81" i="9"/>
  <c r="M84" i="9"/>
  <c r="O158" i="9"/>
  <c r="U109" i="9"/>
  <c r="O109" i="9"/>
  <c r="O134" i="9"/>
  <c r="O55" i="9"/>
  <c r="O63" i="9"/>
  <c r="O160" i="9"/>
  <c r="M50" i="9"/>
  <c r="O50" i="9"/>
  <c r="P39" i="9"/>
  <c r="M21" i="9"/>
  <c r="M56" i="9"/>
  <c r="O21" i="9"/>
  <c r="O56" i="9"/>
  <c r="M137" i="9"/>
  <c r="O53" i="9"/>
  <c r="M31" i="9"/>
  <c r="O31" i="9"/>
  <c r="O88" i="9"/>
  <c r="U88" i="9"/>
  <c r="O159" i="9"/>
  <c r="M20" i="9"/>
  <c r="M55" i="9"/>
  <c r="O106" i="9"/>
  <c r="O82" i="9"/>
  <c r="M153" i="9"/>
  <c r="M139" i="9"/>
  <c r="O153" i="9"/>
  <c r="U107" i="9"/>
  <c r="U106" i="9"/>
  <c r="U96" i="9"/>
  <c r="U95" i="9"/>
  <c r="Y26" i="9"/>
  <c r="X26" i="9"/>
  <c r="K26" i="9" s="1"/>
  <c r="M160" i="9" l="1"/>
  <c r="M157" i="9"/>
  <c r="M136" i="9"/>
  <c r="M19" i="9"/>
  <c r="M106" i="9"/>
  <c r="M88" i="9"/>
  <c r="M134" i="9"/>
  <c r="M95" i="9"/>
  <c r="M82" i="9"/>
  <c r="M81" i="9"/>
  <c r="M156" i="9"/>
  <c r="M161" i="9"/>
  <c r="M140" i="9"/>
  <c r="M52" i="9"/>
  <c r="M51" i="9"/>
  <c r="M108" i="9"/>
  <c r="AB39" i="9"/>
  <c r="AA39" i="9"/>
  <c r="AC39" i="9" s="1"/>
  <c r="Q39" i="9"/>
  <c r="M62" i="9"/>
  <c r="Q158" i="9"/>
  <c r="AA158" i="9"/>
  <c r="AC158" i="9" s="1"/>
  <c r="AB158" i="9"/>
  <c r="AB56" i="9"/>
  <c r="Q56" i="9"/>
  <c r="AA56" i="9"/>
  <c r="AC56" i="9" s="1"/>
  <c r="M75" i="9"/>
  <c r="AB53" i="9"/>
  <c r="Q53" i="9"/>
  <c r="AA53" i="9"/>
  <c r="AC53" i="9" s="1"/>
  <c r="M83" i="9"/>
  <c r="AB21" i="9"/>
  <c r="Q21" i="9"/>
  <c r="AA21" i="9"/>
  <c r="AC21" i="9" s="1"/>
  <c r="AB50" i="9"/>
  <c r="Q50" i="9"/>
  <c r="AA50" i="9"/>
  <c r="AC50" i="9" s="1"/>
  <c r="M109" i="9"/>
  <c r="AB54" i="9"/>
  <c r="Q54" i="9"/>
  <c r="P54" i="9" s="1"/>
  <c r="AA54" i="9"/>
  <c r="AC54" i="9" s="1"/>
  <c r="AB87" i="9"/>
  <c r="Q87" i="9"/>
  <c r="AA87" i="9"/>
  <c r="AC87" i="9" s="1"/>
  <c r="AB55" i="9"/>
  <c r="Q55" i="9"/>
  <c r="AA55" i="9"/>
  <c r="AC55" i="9" s="1"/>
  <c r="AA139" i="9"/>
  <c r="AC139" i="9" s="1"/>
  <c r="AB139" i="9"/>
  <c r="Q139" i="9"/>
  <c r="AB20" i="9"/>
  <c r="AA20" i="9"/>
  <c r="AC20" i="9" s="1"/>
  <c r="Q20" i="9"/>
  <c r="AB137" i="9"/>
  <c r="AA137" i="9"/>
  <c r="AC137" i="9" s="1"/>
  <c r="Q137" i="9"/>
  <c r="AB63" i="9"/>
  <c r="Q63" i="9"/>
  <c r="AA63" i="9"/>
  <c r="AC63" i="9" s="1"/>
  <c r="AB31" i="9"/>
  <c r="Q31" i="9"/>
  <c r="AA31" i="9"/>
  <c r="AC31" i="9" s="1"/>
  <c r="M138" i="9"/>
  <c r="M96" i="9"/>
  <c r="AB84" i="9"/>
  <c r="Q84" i="9"/>
  <c r="AA84" i="9"/>
  <c r="AC84" i="9" s="1"/>
  <c r="AB30" i="9"/>
  <c r="AA30" i="9"/>
  <c r="AC30" i="9" s="1"/>
  <c r="Q30" i="9"/>
  <c r="P30" i="9" s="1"/>
  <c r="Q153" i="9"/>
  <c r="AA153" i="9"/>
  <c r="AC153" i="9" s="1"/>
  <c r="AB153" i="9"/>
  <c r="M107" i="9"/>
  <c r="Q154" i="9"/>
  <c r="AA154" i="9"/>
  <c r="AC154" i="9" s="1"/>
  <c r="AB154" i="9"/>
  <c r="AB159" i="9"/>
  <c r="AA159" i="9"/>
  <c r="AC159" i="9" s="1"/>
  <c r="Q159" i="9"/>
  <c r="P159" i="9" s="1"/>
  <c r="U140" i="9"/>
  <c r="U154" i="9"/>
  <c r="U138" i="9"/>
  <c r="U139" i="9"/>
  <c r="U136" i="9"/>
  <c r="U137" i="9"/>
  <c r="U134" i="9"/>
  <c r="U83" i="9"/>
  <c r="U75" i="9"/>
  <c r="U56" i="9"/>
  <c r="U55" i="9"/>
  <c r="U84" i="9"/>
  <c r="U87" i="9"/>
  <c r="U53" i="9"/>
  <c r="U62" i="9"/>
  <c r="U30" i="9"/>
  <c r="U21" i="9"/>
  <c r="Y24" i="9"/>
  <c r="X121" i="9"/>
  <c r="X24" i="9"/>
  <c r="P19" i="9"/>
  <c r="AA160" i="9" l="1"/>
  <c r="AC160" i="9" s="1"/>
  <c r="AB160" i="9"/>
  <c r="Q160" i="9"/>
  <c r="P160" i="9" s="1"/>
  <c r="Q106" i="9"/>
  <c r="P106" i="9" s="1"/>
  <c r="AB106" i="9"/>
  <c r="AA106" i="9"/>
  <c r="AC106" i="9" s="1"/>
  <c r="K24" i="9"/>
  <c r="AA157" i="9"/>
  <c r="AC157" i="9" s="1"/>
  <c r="AB157" i="9"/>
  <c r="Q157" i="9"/>
  <c r="Q136" i="9"/>
  <c r="AA136" i="9"/>
  <c r="AC136" i="9" s="1"/>
  <c r="AB136" i="9"/>
  <c r="AB88" i="9"/>
  <c r="Q88" i="9"/>
  <c r="AA88" i="9"/>
  <c r="AC88" i="9" s="1"/>
  <c r="AB82" i="9"/>
  <c r="Q82" i="9"/>
  <c r="AA82" i="9"/>
  <c r="AC82" i="9" s="1"/>
  <c r="AB19" i="9"/>
  <c r="Q19" i="9"/>
  <c r="AA19" i="9"/>
  <c r="AC19" i="9" s="1"/>
  <c r="Q134" i="9"/>
  <c r="AA134" i="9"/>
  <c r="AC134" i="9" s="1"/>
  <c r="AB134" i="9"/>
  <c r="AB95" i="9"/>
  <c r="Q95" i="9"/>
  <c r="AA95" i="9"/>
  <c r="AC95" i="9" s="1"/>
  <c r="AB81" i="9"/>
  <c r="Q81" i="9"/>
  <c r="AA81" i="9"/>
  <c r="AC81" i="9" s="1"/>
  <c r="AB52" i="9"/>
  <c r="Q52" i="9"/>
  <c r="AA52" i="9"/>
  <c r="AC52" i="9" s="1"/>
  <c r="AB156" i="9"/>
  <c r="Q156" i="9"/>
  <c r="AA156" i="9"/>
  <c r="AC156" i="9" s="1"/>
  <c r="Q161" i="9"/>
  <c r="AA161" i="9"/>
  <c r="AC161" i="9" s="1"/>
  <c r="AB161" i="9"/>
  <c r="Q140" i="9"/>
  <c r="AA140" i="9"/>
  <c r="AC140" i="9" s="1"/>
  <c r="AB140" i="9"/>
  <c r="P158" i="9"/>
  <c r="P137" i="9"/>
  <c r="P84" i="9"/>
  <c r="P153" i="9"/>
  <c r="P56" i="9"/>
  <c r="P53" i="9"/>
  <c r="P21" i="9"/>
  <c r="P50" i="9"/>
  <c r="P87" i="9"/>
  <c r="P55" i="9"/>
  <c r="P139" i="9"/>
  <c r="P20" i="9"/>
  <c r="O39" i="9"/>
  <c r="U39" i="9" s="1"/>
  <c r="O154" i="9"/>
  <c r="P154" i="9" s="1"/>
  <c r="AB107" i="9"/>
  <c r="Q107" i="9"/>
  <c r="AA107" i="9"/>
  <c r="AC107" i="9" s="1"/>
  <c r="AB96" i="9"/>
  <c r="Q96" i="9"/>
  <c r="AA96" i="9"/>
  <c r="AC96" i="9" s="1"/>
  <c r="P63" i="9"/>
  <c r="O157" i="9"/>
  <c r="Q138" i="9"/>
  <c r="AA138" i="9"/>
  <c r="AC138" i="9" s="1"/>
  <c r="AB138" i="9"/>
  <c r="O136" i="9"/>
  <c r="AB62" i="9"/>
  <c r="Q62" i="9"/>
  <c r="AA62" i="9"/>
  <c r="AC62" i="9" s="1"/>
  <c r="O156" i="9"/>
  <c r="P31" i="9"/>
  <c r="AB108" i="9"/>
  <c r="Q108" i="9"/>
  <c r="P108" i="9" s="1"/>
  <c r="AA108" i="9"/>
  <c r="AC108" i="9" s="1"/>
  <c r="AB109" i="9"/>
  <c r="Q109" i="9"/>
  <c r="P109" i="9" s="1"/>
  <c r="AA109" i="9"/>
  <c r="AC109" i="9" s="1"/>
  <c r="AB75" i="9"/>
  <c r="Q75" i="9"/>
  <c r="AA75" i="9"/>
  <c r="AC75" i="9" s="1"/>
  <c r="O161" i="9"/>
  <c r="AB83" i="9"/>
  <c r="Q83" i="9"/>
  <c r="AA83" i="9"/>
  <c r="AC83" i="9" s="1"/>
  <c r="AB51" i="9"/>
  <c r="Q51" i="9"/>
  <c r="AA51" i="9"/>
  <c r="AC51" i="9" s="1"/>
  <c r="M29" i="9"/>
  <c r="AB29" i="9" s="1"/>
  <c r="O29" i="9"/>
  <c r="Y27" i="9"/>
  <c r="X27" i="9"/>
  <c r="Y121" i="9"/>
  <c r="K121" i="9" s="1"/>
  <c r="P157" i="9" l="1"/>
  <c r="P134" i="9"/>
  <c r="P95" i="9"/>
  <c r="P52" i="9"/>
  <c r="P136" i="9"/>
  <c r="K27" i="9"/>
  <c r="P88" i="9"/>
  <c r="P82" i="9"/>
  <c r="O19" i="9"/>
  <c r="U19" i="9" s="1"/>
  <c r="P81" i="9"/>
  <c r="P156" i="9"/>
  <c r="P140" i="9"/>
  <c r="P161" i="9"/>
  <c r="O138" i="9"/>
  <c r="P138" i="9" s="1"/>
  <c r="P96" i="9"/>
  <c r="P75" i="9"/>
  <c r="P107" i="9"/>
  <c r="P51" i="9"/>
  <c r="P62" i="9"/>
  <c r="P83" i="9"/>
  <c r="Q29" i="9"/>
  <c r="P29" i="9" s="1"/>
  <c r="AA29" i="9"/>
  <c r="AC29" i="9" s="1"/>
  <c r="O27" i="9"/>
  <c r="U29" i="9"/>
  <c r="M22" i="9"/>
  <c r="AB22" i="9" s="1"/>
  <c r="Y119" i="9"/>
  <c r="X25" i="9"/>
  <c r="M27" i="9" l="1"/>
  <c r="Q22" i="9"/>
  <c r="O22" i="9" s="1"/>
  <c r="U22" i="9" s="1"/>
  <c r="AA22" i="9"/>
  <c r="AC22" i="9" s="1"/>
  <c r="U27" i="9"/>
  <c r="O28" i="9"/>
  <c r="M23" i="9"/>
  <c r="AB23" i="9" s="1"/>
  <c r="U23" i="9"/>
  <c r="O23" i="9"/>
  <c r="P22" i="9"/>
  <c r="M24" i="9"/>
  <c r="AB24" i="9" s="1"/>
  <c r="M28" i="9"/>
  <c r="AB28" i="9" s="1"/>
  <c r="X119" i="9"/>
  <c r="K119" i="9" s="1"/>
  <c r="X97" i="9"/>
  <c r="N168" i="9"/>
  <c r="AB27" i="9" l="1"/>
  <c r="Q27" i="9"/>
  <c r="P27" i="9" s="1"/>
  <c r="AA27" i="9"/>
  <c r="AC27" i="9" s="1"/>
  <c r="Q28" i="9"/>
  <c r="AA28" i="9"/>
  <c r="AC28" i="9" s="1"/>
  <c r="Q23" i="9"/>
  <c r="AA23" i="9"/>
  <c r="AC23" i="9" s="1"/>
  <c r="Q24" i="9"/>
  <c r="AA24" i="9"/>
  <c r="AC24" i="9" s="1"/>
  <c r="M26" i="9"/>
  <c r="AB26" i="9" s="1"/>
  <c r="U28" i="9"/>
  <c r="P23" i="9" l="1"/>
  <c r="P28" i="9"/>
  <c r="Q26" i="9"/>
  <c r="AA26" i="9"/>
  <c r="AC26" i="9" s="1"/>
  <c r="X85" i="9"/>
  <c r="M86" i="9" l="1"/>
  <c r="AB86" i="9" s="1"/>
  <c r="U94" i="9"/>
  <c r="M89" i="9"/>
  <c r="AB89" i="9" s="1"/>
  <c r="X123" i="9" l="1"/>
  <c r="Q86" i="9"/>
  <c r="AA86" i="9"/>
  <c r="AC86" i="9" s="1"/>
  <c r="Q89" i="9"/>
  <c r="AA89" i="9"/>
  <c r="AC89" i="9" s="1"/>
  <c r="M94" i="9"/>
  <c r="AB94" i="9" s="1"/>
  <c r="M90" i="9"/>
  <c r="AB90" i="9" s="1"/>
  <c r="X113" i="9"/>
  <c r="Q90" i="9" l="1"/>
  <c r="AA90" i="9"/>
  <c r="AC90" i="9" s="1"/>
  <c r="Q94" i="9"/>
  <c r="AA94" i="9"/>
  <c r="AC94" i="9" s="1"/>
  <c r="M93" i="9"/>
  <c r="AB93" i="9" s="1"/>
  <c r="M91" i="9"/>
  <c r="AB91" i="9" s="1"/>
  <c r="M92" i="9"/>
  <c r="AB92" i="9" s="1"/>
  <c r="Q92" i="9" l="1"/>
  <c r="AA92" i="9"/>
  <c r="AC92" i="9" s="1"/>
  <c r="Q93" i="9"/>
  <c r="AA93" i="9"/>
  <c r="AC93" i="9" s="1"/>
  <c r="Q91" i="9"/>
  <c r="AA91" i="9"/>
  <c r="AC91" i="9" s="1"/>
  <c r="X41" i="9" l="1"/>
  <c r="X45" i="9"/>
  <c r="X71" i="9"/>
  <c r="X47" i="9"/>
  <c r="X43" i="9"/>
  <c r="X46" i="9"/>
  <c r="X142" i="9"/>
  <c r="M48" i="9" l="1"/>
  <c r="AB48" i="9" s="1"/>
  <c r="O94" i="9"/>
  <c r="P94" i="9" s="1"/>
  <c r="Q48" i="9" l="1"/>
  <c r="AA48" i="9"/>
  <c r="AC48" i="9" s="1"/>
  <c r="M74" i="9"/>
  <c r="AB74" i="9" s="1"/>
  <c r="M49" i="9"/>
  <c r="AB49" i="9" s="1"/>
  <c r="Q49" i="9" l="1"/>
  <c r="AA49" i="9"/>
  <c r="AC49" i="9" s="1"/>
  <c r="Q74" i="9"/>
  <c r="AA74" i="9"/>
  <c r="AC74" i="9" s="1"/>
  <c r="X131" i="9"/>
  <c r="X120" i="9"/>
  <c r="X115" i="9"/>
  <c r="X114" i="9"/>
  <c r="M121" i="9" l="1"/>
  <c r="AB121" i="9" s="1"/>
  <c r="X38" i="9"/>
  <c r="Y57" i="9"/>
  <c r="Y47" i="9"/>
  <c r="K47" i="9" s="1"/>
  <c r="Y41" i="9"/>
  <c r="K41" i="9" s="1"/>
  <c r="Y43" i="9"/>
  <c r="K43" i="9" s="1"/>
  <c r="Y97" i="9"/>
  <c r="K97" i="9" s="1"/>
  <c r="Y45" i="9"/>
  <c r="K45" i="9" s="1"/>
  <c r="Y71" i="9"/>
  <c r="K71" i="9" s="1"/>
  <c r="Y25" i="9"/>
  <c r="K25" i="9" s="1"/>
  <c r="Y46" i="9"/>
  <c r="K46" i="9" s="1"/>
  <c r="Y85" i="9"/>
  <c r="K85" i="9" s="1"/>
  <c r="Y113" i="9"/>
  <c r="K113" i="9" s="1"/>
  <c r="Y120" i="9"/>
  <c r="K120" i="9" s="1"/>
  <c r="Y115" i="9"/>
  <c r="K115" i="9" s="1"/>
  <c r="Y114" i="9"/>
  <c r="K114" i="9" s="1"/>
  <c r="Y38" i="9"/>
  <c r="Y131" i="9" l="1"/>
  <c r="K131" i="9" s="1"/>
  <c r="Y142" i="9"/>
  <c r="K142" i="9" s="1"/>
  <c r="Y123" i="9"/>
  <c r="K123" i="9" s="1"/>
  <c r="Q121" i="9"/>
  <c r="AA121" i="9"/>
  <c r="AC121" i="9" s="1"/>
  <c r="M113" i="9"/>
  <c r="AB113" i="9" s="1"/>
  <c r="M46" i="9"/>
  <c r="AB46" i="9" s="1"/>
  <c r="M41" i="9"/>
  <c r="AB41" i="9" s="1"/>
  <c r="M45" i="9"/>
  <c r="AB45" i="9" s="1"/>
  <c r="M47" i="9"/>
  <c r="AB47" i="9" s="1"/>
  <c r="M85" i="9"/>
  <c r="AB85" i="9" s="1"/>
  <c r="M97" i="9"/>
  <c r="AB97" i="9" s="1"/>
  <c r="M43" i="9"/>
  <c r="AB43" i="9" s="1"/>
  <c r="K38" i="9"/>
  <c r="M38" i="9" s="1"/>
  <c r="AB38" i="9" s="1"/>
  <c r="M25" i="9"/>
  <c r="AB25" i="9" s="1"/>
  <c r="O26" i="9"/>
  <c r="P26" i="9" s="1"/>
  <c r="O85" i="9"/>
  <c r="U74" i="9"/>
  <c r="O48" i="9"/>
  <c r="P48" i="9" s="1"/>
  <c r="O41" i="9"/>
  <c r="U97" i="9"/>
  <c r="O97" i="9"/>
  <c r="M115" i="9"/>
  <c r="AB115" i="9" s="1"/>
  <c r="M114" i="9"/>
  <c r="AB114" i="9" s="1"/>
  <c r="U85" i="9"/>
  <c r="U38" i="9"/>
  <c r="O38" i="9"/>
  <c r="U41" i="9"/>
  <c r="U26" i="9"/>
  <c r="X57" i="9"/>
  <c r="K57" i="9" s="1"/>
  <c r="M142" i="9" l="1"/>
  <c r="Q142" i="9" s="1"/>
  <c r="M131" i="9"/>
  <c r="Q131" i="9" s="1"/>
  <c r="Q25" i="9"/>
  <c r="AA25" i="9"/>
  <c r="AC25" i="9" s="1"/>
  <c r="Q41" i="9"/>
  <c r="AA41" i="9"/>
  <c r="AC41" i="9" s="1"/>
  <c r="Q113" i="9"/>
  <c r="AA113" i="9"/>
  <c r="AC113" i="9" s="1"/>
  <c r="Q115" i="9"/>
  <c r="O115" i="9" s="1"/>
  <c r="U115" i="9" s="1"/>
  <c r="AA115" i="9"/>
  <c r="AC115" i="9" s="1"/>
  <c r="Q38" i="9"/>
  <c r="P38" i="9" s="1"/>
  <c r="AA38" i="9"/>
  <c r="AC38" i="9" s="1"/>
  <c r="Q97" i="9"/>
  <c r="AA97" i="9"/>
  <c r="AC97" i="9" s="1"/>
  <c r="Q47" i="9"/>
  <c r="AA47" i="9"/>
  <c r="AC47" i="9" s="1"/>
  <c r="Q43" i="9"/>
  <c r="AA43" i="9"/>
  <c r="AC43" i="9" s="1"/>
  <c r="Q45" i="9"/>
  <c r="AA45" i="9"/>
  <c r="AC45" i="9" s="1"/>
  <c r="Q114" i="9"/>
  <c r="AA114" i="9"/>
  <c r="AC114" i="9" s="1"/>
  <c r="Q85" i="9"/>
  <c r="AA85" i="9"/>
  <c r="AC85" i="9" s="1"/>
  <c r="Q46" i="9"/>
  <c r="AA46" i="9"/>
  <c r="AC46" i="9" s="1"/>
  <c r="U48" i="9"/>
  <c r="O74" i="9"/>
  <c r="P74" i="9" s="1"/>
  <c r="O25" i="9"/>
  <c r="O24" i="9"/>
  <c r="P24" i="9" s="1"/>
  <c r="O93" i="9"/>
  <c r="P93" i="9" s="1"/>
  <c r="U91" i="9"/>
  <c r="O91" i="9"/>
  <c r="P91" i="9" s="1"/>
  <c r="U57" i="9"/>
  <c r="O49" i="9"/>
  <c r="P49" i="9" s="1"/>
  <c r="O46" i="9"/>
  <c r="U47" i="9"/>
  <c r="O47" i="9"/>
  <c r="O90" i="9"/>
  <c r="P90" i="9" s="1"/>
  <c r="O86" i="9"/>
  <c r="P86" i="9" s="1"/>
  <c r="O43" i="9"/>
  <c r="U92" i="9"/>
  <c r="O92" i="9"/>
  <c r="P92" i="9" s="1"/>
  <c r="O45" i="9"/>
  <c r="U89" i="9"/>
  <c r="O89" i="9"/>
  <c r="P89" i="9" s="1"/>
  <c r="O142" i="9"/>
  <c r="P131" i="9"/>
  <c r="P115" i="9"/>
  <c r="P114" i="9"/>
  <c r="O121" i="9"/>
  <c r="P121" i="9" s="1"/>
  <c r="U86" i="9"/>
  <c r="U46" i="9"/>
  <c r="O57" i="9"/>
  <c r="O60" i="9"/>
  <c r="U60" i="9"/>
  <c r="U49" i="9"/>
  <c r="M57" i="9"/>
  <c r="AB57" i="9" s="1"/>
  <c r="U93" i="9"/>
  <c r="X58" i="9"/>
  <c r="U121" i="9"/>
  <c r="P113" i="9"/>
  <c r="U45" i="9"/>
  <c r="U43" i="9"/>
  <c r="U24" i="9"/>
  <c r="U90" i="9"/>
  <c r="Y58" i="9"/>
  <c r="Y34" i="9"/>
  <c r="K58" i="9" l="1"/>
  <c r="P25" i="9"/>
  <c r="O114" i="9"/>
  <c r="U114" i="9" s="1"/>
  <c r="P85" i="9"/>
  <c r="P47" i="9"/>
  <c r="P43" i="9"/>
  <c r="AA131" i="9"/>
  <c r="AC131" i="9" s="1"/>
  <c r="AB131" i="9"/>
  <c r="AA142" i="9"/>
  <c r="AC142" i="9" s="1"/>
  <c r="AB142" i="9"/>
  <c r="O131" i="9"/>
  <c r="U131" i="9" s="1"/>
  <c r="P45" i="9"/>
  <c r="P46" i="9"/>
  <c r="P142" i="9"/>
  <c r="P97" i="9"/>
  <c r="Q57" i="9"/>
  <c r="AA57" i="9"/>
  <c r="AC57" i="9" s="1"/>
  <c r="P41" i="9"/>
  <c r="O113" i="9"/>
  <c r="U113" i="9" s="1"/>
  <c r="M60" i="9"/>
  <c r="AB60" i="9" s="1"/>
  <c r="U142" i="9"/>
  <c r="U25" i="9"/>
  <c r="Y122" i="9"/>
  <c r="X34" i="9"/>
  <c r="K34" i="9" s="1"/>
  <c r="P57" i="9" l="1"/>
  <c r="X124" i="9"/>
  <c r="Q60" i="9"/>
  <c r="P60" i="9" s="1"/>
  <c r="AA60" i="9"/>
  <c r="AC60" i="9" s="1"/>
  <c r="U61" i="9"/>
  <c r="U33" i="9"/>
  <c r="U59" i="9"/>
  <c r="O59" i="9"/>
  <c r="U58" i="9"/>
  <c r="O58" i="9"/>
  <c r="M61" i="9"/>
  <c r="AB61" i="9" s="1"/>
  <c r="O61" i="9"/>
  <c r="M59" i="9"/>
  <c r="AB59" i="9" s="1"/>
  <c r="M58" i="9"/>
  <c r="AB58" i="9" s="1"/>
  <c r="O33" i="9"/>
  <c r="O34" i="9"/>
  <c r="U34" i="9"/>
  <c r="O32" i="9"/>
  <c r="U32" i="9"/>
  <c r="Y117" i="9"/>
  <c r="Y124" i="9" l="1"/>
  <c r="K124" i="9" s="1"/>
  <c r="X122" i="9"/>
  <c r="K122" i="9" s="1"/>
  <c r="Q58" i="9"/>
  <c r="AA58" i="9"/>
  <c r="AC58" i="9" s="1"/>
  <c r="Q61" i="9"/>
  <c r="AA61" i="9"/>
  <c r="AC61" i="9" s="1"/>
  <c r="Q59" i="9"/>
  <c r="P59" i="9" s="1"/>
  <c r="AA59" i="9"/>
  <c r="AC59" i="9" s="1"/>
  <c r="M34" i="9"/>
  <c r="AB34" i="9" s="1"/>
  <c r="M33" i="9"/>
  <c r="AB33" i="9" s="1"/>
  <c r="M32" i="9"/>
  <c r="AB32" i="9" s="1"/>
  <c r="P123" i="9"/>
  <c r="P122" i="9"/>
  <c r="O35" i="9"/>
  <c r="X117" i="9"/>
  <c r="K117" i="9" s="1"/>
  <c r="P58" i="9" l="1"/>
  <c r="P61" i="9"/>
  <c r="Q33" i="9"/>
  <c r="P33" i="9" s="1"/>
  <c r="AA33" i="9"/>
  <c r="AC33" i="9" s="1"/>
  <c r="Q32" i="9"/>
  <c r="P32" i="9" s="1"/>
  <c r="AA32" i="9"/>
  <c r="AC32" i="9" s="1"/>
  <c r="Q34" i="9"/>
  <c r="P34" i="9" s="1"/>
  <c r="AA34" i="9"/>
  <c r="AC34" i="9" s="1"/>
  <c r="M133" i="9"/>
  <c r="M132" i="9"/>
  <c r="M123" i="9"/>
  <c r="P124" i="9"/>
  <c r="M122" i="9"/>
  <c r="AB122" i="9" s="1"/>
  <c r="M124" i="9"/>
  <c r="Y13" i="9"/>
  <c r="AA124" i="9" l="1"/>
  <c r="AC124" i="9" s="1"/>
  <c r="AB124" i="9"/>
  <c r="AA123" i="9"/>
  <c r="AC123" i="9" s="1"/>
  <c r="AB123" i="9"/>
  <c r="AA132" i="9"/>
  <c r="AC132" i="9" s="1"/>
  <c r="AB132" i="9"/>
  <c r="AA133" i="9"/>
  <c r="AC133" i="9" s="1"/>
  <c r="AB133" i="9"/>
  <c r="Q35" i="9"/>
  <c r="Q18" i="9" s="1"/>
  <c r="Y127" i="9"/>
  <c r="X127" i="9"/>
  <c r="Q124" i="9"/>
  <c r="Q132" i="9"/>
  <c r="Q122" i="9"/>
  <c r="O122" i="9" s="1"/>
  <c r="AA122" i="9"/>
  <c r="AC122" i="9" s="1"/>
  <c r="Q123" i="9"/>
  <c r="O123" i="9" s="1"/>
  <c r="Q133" i="9"/>
  <c r="P35" i="9"/>
  <c r="V35" i="9" s="1"/>
  <c r="P13" i="9"/>
  <c r="X13" i="9"/>
  <c r="Y118" i="9"/>
  <c r="K127" i="9" l="1"/>
  <c r="W35" i="9"/>
  <c r="U35" i="9"/>
  <c r="U123" i="9"/>
  <c r="O133" i="9"/>
  <c r="P133" i="9" s="1"/>
  <c r="O132" i="9"/>
  <c r="U132" i="9" s="1"/>
  <c r="O124" i="9"/>
  <c r="U124" i="9" s="1"/>
  <c r="U122" i="9"/>
  <c r="M152" i="9"/>
  <c r="U133" i="9"/>
  <c r="U18" i="9"/>
  <c r="X118" i="9"/>
  <c r="K118" i="9" s="1"/>
  <c r="K13" i="9" l="1"/>
  <c r="AA152" i="9"/>
  <c r="AC152" i="9" s="1"/>
  <c r="AB152" i="9"/>
  <c r="P132" i="9"/>
  <c r="Q152" i="9"/>
  <c r="O120" i="9"/>
  <c r="O119" i="9"/>
  <c r="X42" i="9"/>
  <c r="Y116" i="9"/>
  <c r="Y42" i="9"/>
  <c r="K42" i="9" l="1"/>
  <c r="M42" i="9" s="1"/>
  <c r="AB42" i="9" s="1"/>
  <c r="O152" i="9"/>
  <c r="M13" i="9"/>
  <c r="AB13" i="9" s="1"/>
  <c r="P42" i="9"/>
  <c r="M119" i="9"/>
  <c r="AB119" i="9" s="1"/>
  <c r="M120" i="9"/>
  <c r="AB120" i="9" s="1"/>
  <c r="U120" i="9"/>
  <c r="Y67" i="9"/>
  <c r="X116" i="9"/>
  <c r="K116" i="9" s="1"/>
  <c r="U152" i="9" l="1"/>
  <c r="P152" i="9"/>
  <c r="Q13" i="9"/>
  <c r="AA13" i="9"/>
  <c r="AC13" i="9" s="1"/>
  <c r="Q120" i="9"/>
  <c r="AA120" i="9"/>
  <c r="AC120" i="9" s="1"/>
  <c r="Q119" i="9"/>
  <c r="P119" i="9" s="1"/>
  <c r="AA119" i="9"/>
  <c r="AC119" i="9" s="1"/>
  <c r="Q42" i="9"/>
  <c r="AA42" i="9"/>
  <c r="AC42" i="9" s="1"/>
  <c r="P116" i="9"/>
  <c r="P117" i="9"/>
  <c r="P118" i="9"/>
  <c r="U119" i="9"/>
  <c r="X67" i="9"/>
  <c r="K67" i="9" s="1"/>
  <c r="P120" i="9" l="1"/>
  <c r="O13" i="9"/>
  <c r="U13" i="9" s="1"/>
  <c r="O42" i="9"/>
  <c r="U42" i="9" s="1"/>
  <c r="M118" i="9"/>
  <c r="AB118" i="9" s="1"/>
  <c r="M116" i="9"/>
  <c r="AB116" i="9" s="1"/>
  <c r="M117" i="9"/>
  <c r="AB117" i="9" s="1"/>
  <c r="Y70" i="9"/>
  <c r="X70" i="9"/>
  <c r="K70" i="9" l="1"/>
  <c r="Q116" i="9"/>
  <c r="O116" i="9" s="1"/>
  <c r="AA116" i="9"/>
  <c r="AC116" i="9" s="1"/>
  <c r="Q117" i="9"/>
  <c r="AA117" i="9"/>
  <c r="AC117" i="9" s="1"/>
  <c r="Q118" i="9"/>
  <c r="AA118" i="9"/>
  <c r="AC118" i="9" s="1"/>
  <c r="O117" i="9" l="1"/>
  <c r="U117" i="9" s="1"/>
  <c r="O118" i="9"/>
  <c r="U118" i="9" s="1"/>
  <c r="O73" i="9"/>
  <c r="U116" i="9"/>
  <c r="U73" i="9"/>
  <c r="X143" i="9" l="1"/>
  <c r="Y65" i="9"/>
  <c r="X165" i="9"/>
  <c r="X98" i="9"/>
  <c r="Y102" i="9"/>
  <c r="X99" i="9"/>
  <c r="X44" i="9"/>
  <c r="Y69" i="9"/>
  <c r="X14" i="9"/>
  <c r="Y99" i="9"/>
  <c r="Y98" i="9"/>
  <c r="Y68" i="9"/>
  <c r="Y44" i="9"/>
  <c r="X68" i="9"/>
  <c r="X65" i="9"/>
  <c r="X102" i="9"/>
  <c r="X69" i="9"/>
  <c r="X141" i="9"/>
  <c r="K99" i="9" l="1"/>
  <c r="K44" i="9"/>
  <c r="K102" i="9"/>
  <c r="M102" i="9" s="1"/>
  <c r="AB102" i="9" s="1"/>
  <c r="K65" i="9"/>
  <c r="K69" i="9"/>
  <c r="K98" i="9"/>
  <c r="K68" i="9"/>
  <c r="M68" i="9" s="1"/>
  <c r="AB68" i="9" s="1"/>
  <c r="Y165" i="9"/>
  <c r="K165" i="9" s="1"/>
  <c r="Y143" i="9"/>
  <c r="K143" i="9" s="1"/>
  <c r="Y141" i="9"/>
  <c r="K141" i="9" s="1"/>
  <c r="Y128" i="9"/>
  <c r="Y125" i="9"/>
  <c r="P125" i="9" s="1"/>
  <c r="X125" i="9"/>
  <c r="X128" i="9"/>
  <c r="U66" i="9"/>
  <c r="U166" i="9"/>
  <c r="O166" i="9"/>
  <c r="M166" i="9"/>
  <c r="U44" i="9"/>
  <c r="M71" i="9"/>
  <c r="AB71" i="9" s="1"/>
  <c r="Y14" i="9"/>
  <c r="K14" i="9" s="1"/>
  <c r="K125" i="9" l="1"/>
  <c r="K128" i="9"/>
  <c r="M44" i="9"/>
  <c r="AB44" i="9" s="1"/>
  <c r="AA166" i="9"/>
  <c r="AC166" i="9" s="1"/>
  <c r="AB166" i="9"/>
  <c r="M128" i="9"/>
  <c r="Q71" i="9"/>
  <c r="AA71" i="9"/>
  <c r="AC71" i="9" s="1"/>
  <c r="Q44" i="9"/>
  <c r="AA44" i="9"/>
  <c r="AC44" i="9" s="1"/>
  <c r="Q166" i="9"/>
  <c r="P166" i="9" s="1"/>
  <c r="Q68" i="9"/>
  <c r="AA68" i="9"/>
  <c r="AC68" i="9" s="1"/>
  <c r="Q102" i="9"/>
  <c r="AA102" i="9"/>
  <c r="AC102" i="9" s="1"/>
  <c r="M165" i="9"/>
  <c r="M105" i="9"/>
  <c r="AB105" i="9" s="1"/>
  <c r="M143" i="9"/>
  <c r="M72" i="9"/>
  <c r="AB72" i="9" s="1"/>
  <c r="O66" i="9"/>
  <c r="O44" i="9"/>
  <c r="M66" i="9"/>
  <c r="AB66" i="9" s="1"/>
  <c r="M73" i="9"/>
  <c r="AB73" i="9" s="1"/>
  <c r="O71" i="9"/>
  <c r="O67" i="9"/>
  <c r="O72" i="9"/>
  <c r="U102" i="9"/>
  <c r="O102" i="9"/>
  <c r="O70" i="9"/>
  <c r="O68" i="9"/>
  <c r="U69" i="9"/>
  <c r="O69" i="9"/>
  <c r="M70" i="9"/>
  <c r="AB70" i="9" s="1"/>
  <c r="M98" i="9"/>
  <c r="AB98" i="9" s="1"/>
  <c r="M69" i="9"/>
  <c r="AB69" i="9" s="1"/>
  <c r="O105" i="9"/>
  <c r="M99" i="9"/>
  <c r="AB99" i="9" s="1"/>
  <c r="O98" i="9"/>
  <c r="M67" i="9"/>
  <c r="AB67" i="9" s="1"/>
  <c r="O99" i="9"/>
  <c r="M148" i="9"/>
  <c r="M144" i="9"/>
  <c r="M147" i="9"/>
  <c r="M149" i="9"/>
  <c r="M151" i="9"/>
  <c r="M150" i="9"/>
  <c r="M146" i="9"/>
  <c r="M145" i="9"/>
  <c r="M127" i="9"/>
  <c r="M126" i="9"/>
  <c r="M129" i="9"/>
  <c r="M130" i="9"/>
  <c r="U98" i="9"/>
  <c r="O14" i="9"/>
  <c r="U14" i="9" s="1"/>
  <c r="U99" i="9"/>
  <c r="U71" i="9"/>
  <c r="U72" i="9"/>
  <c r="U105" i="9"/>
  <c r="U68" i="9"/>
  <c r="Y79" i="9"/>
  <c r="X79" i="9"/>
  <c r="K79" i="9" l="1"/>
  <c r="P71" i="9"/>
  <c r="AA130" i="9"/>
  <c r="AC130" i="9" s="1"/>
  <c r="AB130" i="9"/>
  <c r="AA129" i="9"/>
  <c r="AC129" i="9" s="1"/>
  <c r="AB129" i="9"/>
  <c r="AA126" i="9"/>
  <c r="AC126" i="9" s="1"/>
  <c r="AB126" i="9"/>
  <c r="AA127" i="9"/>
  <c r="AC127" i="9" s="1"/>
  <c r="AB127" i="9"/>
  <c r="AA145" i="9"/>
  <c r="AC145" i="9" s="1"/>
  <c r="AB145" i="9"/>
  <c r="AA146" i="9"/>
  <c r="AC146" i="9" s="1"/>
  <c r="AB146" i="9"/>
  <c r="AA150" i="9"/>
  <c r="AC150" i="9" s="1"/>
  <c r="AB150" i="9"/>
  <c r="AA151" i="9"/>
  <c r="AC151" i="9" s="1"/>
  <c r="AB151" i="9"/>
  <c r="AA149" i="9"/>
  <c r="AC149" i="9" s="1"/>
  <c r="AB149" i="9"/>
  <c r="AA147" i="9"/>
  <c r="AC147" i="9" s="1"/>
  <c r="AB147" i="9"/>
  <c r="AA144" i="9"/>
  <c r="AC144" i="9" s="1"/>
  <c r="AB144" i="9"/>
  <c r="AA148" i="9"/>
  <c r="AC148" i="9" s="1"/>
  <c r="AB148" i="9"/>
  <c r="AA143" i="9"/>
  <c r="AC143" i="9" s="1"/>
  <c r="AB143" i="9"/>
  <c r="AA165" i="9"/>
  <c r="AC165" i="9" s="1"/>
  <c r="AB165" i="9"/>
  <c r="AA128" i="9"/>
  <c r="AC128" i="9" s="1"/>
  <c r="AB128" i="9"/>
  <c r="P102" i="9"/>
  <c r="M125" i="9"/>
  <c r="Q125" i="9" s="1"/>
  <c r="P68" i="9"/>
  <c r="Q128" i="9"/>
  <c r="O128" i="9"/>
  <c r="P44" i="9"/>
  <c r="Q145" i="9"/>
  <c r="Q151" i="9"/>
  <c r="Q149" i="9"/>
  <c r="Q67" i="9"/>
  <c r="AA67" i="9"/>
  <c r="AC67" i="9" s="1"/>
  <c r="Q98" i="9"/>
  <c r="AA98" i="9"/>
  <c r="AC98" i="9" s="1"/>
  <c r="Q73" i="9"/>
  <c r="P73" i="9" s="1"/>
  <c r="AA73" i="9"/>
  <c r="AC73" i="9" s="1"/>
  <c r="Q150" i="9"/>
  <c r="Q69" i="9"/>
  <c r="P69" i="9" s="1"/>
  <c r="AA69" i="9"/>
  <c r="AC69" i="9" s="1"/>
  <c r="Q66" i="9"/>
  <c r="AA66" i="9"/>
  <c r="AC66" i="9" s="1"/>
  <c r="Q105" i="9"/>
  <c r="P105" i="9" s="1"/>
  <c r="AA105" i="9"/>
  <c r="AC105" i="9" s="1"/>
  <c r="Q130" i="9"/>
  <c r="Q129" i="9"/>
  <c r="Q127" i="9"/>
  <c r="Q146" i="9"/>
  <c r="Q147" i="9"/>
  <c r="Q148" i="9"/>
  <c r="Q99" i="9"/>
  <c r="P99" i="9" s="1"/>
  <c r="AA99" i="9"/>
  <c r="AC99" i="9" s="1"/>
  <c r="Q70" i="9"/>
  <c r="P70" i="9" s="1"/>
  <c r="AA70" i="9"/>
  <c r="AC70" i="9" s="1"/>
  <c r="Q72" i="9"/>
  <c r="AA72" i="9"/>
  <c r="AC72" i="9" s="1"/>
  <c r="Q143" i="9"/>
  <c r="Q126" i="9"/>
  <c r="Q144" i="9"/>
  <c r="Q165" i="9"/>
  <c r="O80" i="9"/>
  <c r="M80" i="9"/>
  <c r="AB80" i="9" s="1"/>
  <c r="M14" i="9"/>
  <c r="AB14" i="9" s="1"/>
  <c r="U67" i="9"/>
  <c r="U126" i="9"/>
  <c r="U70" i="9"/>
  <c r="U127" i="9"/>
  <c r="X78" i="9"/>
  <c r="Y78" i="9"/>
  <c r="K78" i="9" l="1"/>
  <c r="M78" i="9" s="1"/>
  <c r="AB78" i="9" s="1"/>
  <c r="O127" i="9"/>
  <c r="P127" i="9" s="1"/>
  <c r="O126" i="9"/>
  <c r="P126" i="9" s="1"/>
  <c r="P66" i="9"/>
  <c r="P72" i="9"/>
  <c r="P67" i="9"/>
  <c r="AA125" i="9"/>
  <c r="AC125" i="9" s="1"/>
  <c r="AB125" i="9"/>
  <c r="U128" i="9"/>
  <c r="P128" i="9"/>
  <c r="O165" i="9"/>
  <c r="O167" i="9" s="1"/>
  <c r="O146" i="9"/>
  <c r="O145" i="9"/>
  <c r="O144" i="9"/>
  <c r="O148" i="9"/>
  <c r="O129" i="9"/>
  <c r="O150" i="9"/>
  <c r="O149" i="9"/>
  <c r="O143" i="9"/>
  <c r="U143" i="9" s="1"/>
  <c r="O147" i="9"/>
  <c r="U130" i="9"/>
  <c r="O130" i="9"/>
  <c r="P130" i="9" s="1"/>
  <c r="O151" i="9"/>
  <c r="Q80" i="9"/>
  <c r="P80" i="9" s="1"/>
  <c r="AA80" i="9"/>
  <c r="AC80" i="9" s="1"/>
  <c r="O125" i="9"/>
  <c r="U125" i="9" s="1"/>
  <c r="Q14" i="9"/>
  <c r="P14" i="9" s="1"/>
  <c r="AA14" i="9"/>
  <c r="AC14" i="9" s="1"/>
  <c r="Q167" i="9"/>
  <c r="P98" i="9"/>
  <c r="M155" i="9"/>
  <c r="U80" i="9"/>
  <c r="Y40" i="9"/>
  <c r="X40" i="9"/>
  <c r="K40" i="9" l="1"/>
  <c r="AA155" i="9"/>
  <c r="AC155" i="9" s="1"/>
  <c r="AB155" i="9"/>
  <c r="P165" i="9"/>
  <c r="U144" i="9"/>
  <c r="P144" i="9"/>
  <c r="U129" i="9"/>
  <c r="P129" i="9"/>
  <c r="P143" i="9"/>
  <c r="U151" i="9"/>
  <c r="P151" i="9"/>
  <c r="U149" i="9"/>
  <c r="P149" i="9"/>
  <c r="U148" i="9"/>
  <c r="P148" i="9"/>
  <c r="U145" i="9"/>
  <c r="P145" i="9"/>
  <c r="U147" i="9"/>
  <c r="P147" i="9"/>
  <c r="U150" i="9"/>
  <c r="P150" i="9"/>
  <c r="U146" i="9"/>
  <c r="P146" i="9"/>
  <c r="U165" i="9"/>
  <c r="U167" i="9"/>
  <c r="Q164" i="9"/>
  <c r="Q155" i="9"/>
  <c r="Q78" i="9"/>
  <c r="AA78" i="9"/>
  <c r="AC78" i="9" s="1"/>
  <c r="M40" i="9"/>
  <c r="AB40" i="9" s="1"/>
  <c r="O78" i="9"/>
  <c r="M79" i="9"/>
  <c r="AB79" i="9" s="1"/>
  <c r="P40" i="9"/>
  <c r="P79" i="9"/>
  <c r="U78" i="9"/>
  <c r="Q16" i="9"/>
  <c r="P16" i="9"/>
  <c r="Y64" i="9"/>
  <c r="X64" i="9"/>
  <c r="K64" i="9" s="1"/>
  <c r="P167" i="9" l="1"/>
  <c r="V167" i="9" s="1"/>
  <c r="W167" i="9" s="1"/>
  <c r="AC173" i="9"/>
  <c r="P78" i="9"/>
  <c r="O155" i="9"/>
  <c r="U155" i="9" s="1"/>
  <c r="Q40" i="9"/>
  <c r="O40" i="9" s="1"/>
  <c r="AA40" i="9"/>
  <c r="AC40" i="9" s="1"/>
  <c r="U164" i="9"/>
  <c r="Q79" i="9"/>
  <c r="O79" i="9" s="1"/>
  <c r="AA79" i="9"/>
  <c r="AC79" i="9" s="1"/>
  <c r="M65" i="9"/>
  <c r="AB65" i="9" s="1"/>
  <c r="O16" i="9"/>
  <c r="U16" i="9" s="1"/>
  <c r="Q12" i="9"/>
  <c r="Y76" i="9"/>
  <c r="X76" i="9"/>
  <c r="K76" i="9" l="1"/>
  <c r="P155" i="9"/>
  <c r="U79" i="9"/>
  <c r="Q65" i="9"/>
  <c r="AA65" i="9"/>
  <c r="AC65" i="9" s="1"/>
  <c r="M64" i="9"/>
  <c r="AB64" i="9" s="1"/>
  <c r="O64" i="9"/>
  <c r="U65" i="9"/>
  <c r="O65" i="9"/>
  <c r="U64" i="9"/>
  <c r="U40" i="9"/>
  <c r="V16" i="9"/>
  <c r="W16" i="9" s="1"/>
  <c r="Y100" i="9"/>
  <c r="X100" i="9"/>
  <c r="X101" i="9"/>
  <c r="K100" i="9" l="1"/>
  <c r="P65" i="9"/>
  <c r="Q64" i="9"/>
  <c r="AA64" i="9"/>
  <c r="AC64" i="9" s="1"/>
  <c r="M76" i="9"/>
  <c r="AB76" i="9" s="1"/>
  <c r="M77" i="9"/>
  <c r="AB77" i="9" s="1"/>
  <c r="O76" i="9"/>
  <c r="O77" i="9"/>
  <c r="U76" i="9"/>
  <c r="U77" i="9"/>
  <c r="X135" i="9"/>
  <c r="P64" i="9" l="1"/>
  <c r="Q77" i="9"/>
  <c r="AA77" i="9"/>
  <c r="AC77" i="9" s="1"/>
  <c r="Q76" i="9"/>
  <c r="P76" i="9" s="1"/>
  <c r="AA76" i="9"/>
  <c r="AC76" i="9" s="1"/>
  <c r="O100" i="9"/>
  <c r="O103" i="9"/>
  <c r="U100" i="9"/>
  <c r="P77" i="9" l="1"/>
  <c r="Y101" i="9" l="1"/>
  <c r="K101" i="9" s="1"/>
  <c r="Y135" i="9" l="1"/>
  <c r="K135" i="9" s="1"/>
  <c r="M101" i="9" l="1"/>
  <c r="AB101" i="9" s="1"/>
  <c r="M104" i="9"/>
  <c r="AB104" i="9" s="1"/>
  <c r="O101" i="9"/>
  <c r="O104" i="9"/>
  <c r="M100" i="9"/>
  <c r="AB100" i="9" s="1"/>
  <c r="M103" i="9"/>
  <c r="AB103" i="9" s="1"/>
  <c r="M135" i="9"/>
  <c r="M141" i="9"/>
  <c r="U101" i="9"/>
  <c r="U104" i="9"/>
  <c r="AA141" i="9" l="1"/>
  <c r="AC141" i="9" s="1"/>
  <c r="AB141" i="9"/>
  <c r="AA135" i="9"/>
  <c r="AC135" i="9" s="1"/>
  <c r="AB135" i="9"/>
  <c r="Q103" i="9"/>
  <c r="AA103" i="9"/>
  <c r="AC103" i="9" s="1"/>
  <c r="Q101" i="9"/>
  <c r="AA101" i="9"/>
  <c r="AC101" i="9" s="1"/>
  <c r="Q141" i="9"/>
  <c r="Q100" i="9"/>
  <c r="AA100" i="9"/>
  <c r="AC100" i="9" s="1"/>
  <c r="Q104" i="9"/>
  <c r="AA104" i="9"/>
  <c r="AC104" i="9" s="1"/>
  <c r="Q135" i="9"/>
  <c r="O110" i="9"/>
  <c r="U103" i="9"/>
  <c r="P103" i="9" l="1"/>
  <c r="P100" i="9"/>
  <c r="P101" i="9"/>
  <c r="Q162" i="9"/>
  <c r="Q112" i="9" s="1"/>
  <c r="AC168" i="9"/>
  <c r="Q110" i="9"/>
  <c r="P104" i="9"/>
  <c r="O135" i="9"/>
  <c r="P135" i="9" s="1"/>
  <c r="U135" i="9"/>
  <c r="O141" i="9"/>
  <c r="Q37" i="9" l="1"/>
  <c r="U37" i="9" s="1"/>
  <c r="Q168" i="9"/>
  <c r="P110" i="9"/>
  <c r="U112" i="9"/>
  <c r="U110" i="9"/>
  <c r="O162" i="9"/>
  <c r="O168" i="9" s="1"/>
  <c r="U141" i="9"/>
  <c r="P141" i="9"/>
  <c r="P162" i="9" s="1"/>
  <c r="O169" i="9" l="1"/>
  <c r="P168" i="9"/>
  <c r="AC174" i="9" s="1"/>
  <c r="V110" i="9"/>
  <c r="W110" i="9" s="1"/>
  <c r="Y168" i="9"/>
  <c r="Y11" i="9" s="1"/>
  <c r="Z10" i="9"/>
  <c r="AB172" i="9"/>
  <c r="V162" i="9"/>
  <c r="W162" i="9" s="1"/>
  <c r="AC175" i="9"/>
  <c r="U162" i="9"/>
</calcChain>
</file>

<file path=xl/sharedStrings.xml><?xml version="1.0" encoding="utf-8"?>
<sst xmlns="http://schemas.openxmlformats.org/spreadsheetml/2006/main" count="675" uniqueCount="400">
  <si>
    <t>SINAPI</t>
  </si>
  <si>
    <t>CCU</t>
  </si>
  <si>
    <t>Tabela Não Desonerada</t>
  </si>
  <si>
    <t>PREFEITURA MUNICIPAL DE PORTO ALEGRE</t>
  </si>
  <si>
    <t>PLANILHA ORÇAMENTÁRIA</t>
  </si>
  <si>
    <t>Local:</t>
  </si>
  <si>
    <t>Item</t>
  </si>
  <si>
    <t>Código</t>
  </si>
  <si>
    <t>Fonte</t>
  </si>
  <si>
    <t>Descrição</t>
  </si>
  <si>
    <t>Unid.</t>
  </si>
  <si>
    <t>Quant.</t>
  </si>
  <si>
    <t>Custo Unitário (R$)</t>
  </si>
  <si>
    <t>BDI</t>
  </si>
  <si>
    <t>Preço Unitário (R$)</t>
  </si>
  <si>
    <t>Preço Total (R$)</t>
  </si>
  <si>
    <t>Mão de Obra</t>
  </si>
  <si>
    <t>Total</t>
  </si>
  <si>
    <t xml:space="preserve"> TOTAL GERAL DO ORÇAMENTO R$</t>
  </si>
  <si>
    <t>Observações:</t>
  </si>
  <si>
    <t>Processo SEI:</t>
  </si>
  <si>
    <t>Objeto:</t>
  </si>
  <si>
    <t>Responsável Técnico:</t>
  </si>
  <si>
    <t>Título:</t>
  </si>
  <si>
    <t>Matrícula:</t>
  </si>
  <si>
    <t>Encargos sociais SINAPI (hora):</t>
  </si>
  <si>
    <t>Encargos sociais SINAPI (mês):</t>
  </si>
  <si>
    <t>1.1</t>
  </si>
  <si>
    <t>1.2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</si>
  <si>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</si>
  <si>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</si>
  <si>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</si>
  <si>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</si>
  <si>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</si>
  <si>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</si>
  <si>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</si>
  <si>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</si>
  <si>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</si>
  <si>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</si>
  <si>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2.11</t>
  </si>
  <si>
    <t>2.12</t>
  </si>
  <si>
    <t>2.13</t>
  </si>
  <si>
    <t>2.14</t>
  </si>
  <si>
    <t>2.15</t>
  </si>
  <si>
    <t>2.16</t>
  </si>
  <si>
    <t>3.1</t>
  </si>
  <si>
    <t>3.2</t>
  </si>
  <si>
    <t>3.3</t>
  </si>
  <si>
    <t>3.4</t>
  </si>
  <si>
    <t>3.5</t>
  </si>
  <si>
    <t>3.6</t>
  </si>
  <si>
    <t>3.7</t>
  </si>
  <si>
    <t>3.8</t>
  </si>
  <si>
    <t>3.9</t>
  </si>
  <si>
    <t>3.10</t>
  </si>
  <si>
    <t>3.11</t>
  </si>
  <si>
    <t>3.12</t>
  </si>
  <si>
    <t>3.13</t>
  </si>
  <si>
    <t>3.14</t>
  </si>
  <si>
    <t>3.15</t>
  </si>
  <si>
    <t>3.16</t>
  </si>
  <si>
    <t>3.17</t>
  </si>
  <si>
    <t>3.18</t>
  </si>
  <si>
    <t>3.19</t>
  </si>
  <si>
    <t>3.20</t>
  </si>
  <si>
    <t>3.21</t>
  </si>
  <si>
    <t>3.22</t>
  </si>
  <si>
    <t>3.23</t>
  </si>
  <si>
    <t>3.24</t>
  </si>
  <si>
    <t>3.25</t>
  </si>
  <si>
    <t>3.26</t>
  </si>
  <si>
    <t>3.27</t>
  </si>
  <si>
    <t>3.28</t>
  </si>
  <si>
    <t>3.29</t>
  </si>
  <si>
    <t>3.30</t>
  </si>
  <si>
    <t>3.31</t>
  </si>
  <si>
    <t>3.32</t>
  </si>
  <si>
    <t>3.33</t>
  </si>
  <si>
    <t>3.34</t>
  </si>
  <si>
    <t>3.35</t>
  </si>
  <si>
    <t>3.36</t>
  </si>
  <si>
    <t>3.37</t>
  </si>
  <si>
    <t>3.38</t>
  </si>
  <si>
    <t>3.39</t>
  </si>
  <si>
    <t>3.40</t>
  </si>
  <si>
    <t>3.41</t>
  </si>
  <si>
    <t>3.42</t>
  </si>
  <si>
    <t>3.43</t>
  </si>
  <si>
    <t>3.44</t>
  </si>
  <si>
    <t>3.45</t>
  </si>
  <si>
    <t>3.46</t>
  </si>
  <si>
    <t>3.47</t>
  </si>
  <si>
    <t>3.48</t>
  </si>
  <si>
    <t>3.49</t>
  </si>
  <si>
    <t>3.50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</si>
  <si>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</si>
  <si>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</si>
  <si>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</si>
  <si>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</si>
  <si>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</si>
  <si>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</si>
  <si>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</si>
  <si>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</si>
  <si>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</si>
  <si>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</si>
  <si>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4.11</t>
  </si>
  <si>
    <t>4.12</t>
  </si>
  <si>
    <t>4.13</t>
  </si>
  <si>
    <t>4.14</t>
  </si>
  <si>
    <t>4.15</t>
  </si>
  <si>
    <t>4.16</t>
  </si>
  <si>
    <t>4.17</t>
  </si>
  <si>
    <t>4.18</t>
  </si>
  <si>
    <t>4.19</t>
  </si>
  <si>
    <t>4.20</t>
  </si>
  <si>
    <t>4.21</t>
  </si>
  <si>
    <t>4.22</t>
  </si>
  <si>
    <t>4.23</t>
  </si>
  <si>
    <t>4.24</t>
  </si>
  <si>
    <t>4.25</t>
  </si>
  <si>
    <t>4.26</t>
  </si>
  <si>
    <t>4.27</t>
  </si>
  <si>
    <t>4.28</t>
  </si>
  <si>
    <t>4.29</t>
  </si>
  <si>
    <t>4.30</t>
  </si>
  <si>
    <t>4.31</t>
  </si>
  <si>
    <t>4.32</t>
  </si>
  <si>
    <t>4.33</t>
  </si>
  <si>
    <t>4.34</t>
  </si>
  <si>
    <t>4.35</t>
  </si>
  <si>
    <t>4.36</t>
  </si>
  <si>
    <t>4.37</t>
  </si>
  <si>
    <t>4.38</t>
  </si>
  <si>
    <t>4.39</t>
  </si>
  <si>
    <t>4.40</t>
  </si>
  <si>
    <t>4.41</t>
  </si>
  <si>
    <t>4.42</t>
  </si>
  <si>
    <t>4.43</t>
  </si>
  <si>
    <t>4.44</t>
  </si>
  <si>
    <t>4.45</t>
  </si>
  <si>
    <t>4.46</t>
  </si>
  <si>
    <t>4.47</t>
  </si>
  <si>
    <t>4.48</t>
  </si>
  <si>
    <t>4.49</t>
  </si>
  <si>
    <t>5.1</t>
  </si>
  <si>
    <t>5.2</t>
  </si>
  <si>
    <t>CCU-01</t>
  </si>
  <si>
    <t>CCU-02</t>
  </si>
  <si>
    <t>CCU-03</t>
  </si>
  <si>
    <t>CCU-04</t>
  </si>
  <si>
    <t>CCU-05</t>
  </si>
  <si>
    <t>CCU-06</t>
  </si>
  <si>
    <t>CCU-07</t>
  </si>
  <si>
    <t>CCU-09</t>
  </si>
  <si>
    <t>CCU-11</t>
  </si>
  <si>
    <t>CCU-12</t>
  </si>
  <si>
    <t>CCU-13</t>
  </si>
  <si>
    <t>CCU-14</t>
  </si>
  <si>
    <t>CCU-16</t>
  </si>
  <si>
    <t>CCU-17</t>
  </si>
  <si>
    <t>CCU-18</t>
  </si>
  <si>
    <t>CCU-19</t>
  </si>
  <si>
    <t>CCU-20</t>
  </si>
  <si>
    <t>CCU-21</t>
  </si>
  <si>
    <t>CCU-23</t>
  </si>
  <si>
    <t>CCU-24</t>
  </si>
  <si>
    <t>CCU-25</t>
  </si>
  <si>
    <t>CCU-26</t>
  </si>
  <si>
    <t>CCU-27</t>
  </si>
  <si>
    <t>CCU-28</t>
  </si>
  <si>
    <t>CCU-29</t>
  </si>
  <si>
    <t>CCU-30</t>
  </si>
  <si>
    <t>CCU-31</t>
  </si>
  <si>
    <t>CCU-32</t>
  </si>
  <si>
    <t>CCU-33</t>
  </si>
  <si>
    <t>CCU-34</t>
  </si>
  <si>
    <t>CCU-35</t>
  </si>
  <si>
    <t>CCU-36</t>
  </si>
  <si>
    <t>CCU-37</t>
  </si>
  <si>
    <t>CCU-38</t>
  </si>
  <si>
    <t>CCU-39</t>
  </si>
  <si>
    <t>CCU-40</t>
  </si>
  <si>
    <t>CCU-41</t>
  </si>
  <si>
    <t>CCU-42</t>
  </si>
  <si>
    <t>CCU-43</t>
  </si>
  <si>
    <t>CCU-44</t>
  </si>
  <si>
    <t>CCU-45</t>
  </si>
  <si>
    <t>CCU-46</t>
  </si>
  <si>
    <t>CCU-47</t>
  </si>
  <si>
    <t>CCU-48</t>
  </si>
  <si>
    <t>CCU-49</t>
  </si>
  <si>
    <t>CCU-50</t>
  </si>
  <si>
    <t>CCU-51</t>
  </si>
  <si>
    <t>CCU-52</t>
  </si>
  <si>
    <t>CCU-54</t>
  </si>
  <si>
    <t>CCU-55</t>
  </si>
  <si>
    <t>CCU-56</t>
  </si>
  <si>
    <t>CCU-57</t>
  </si>
  <si>
    <t>CCU-58</t>
  </si>
  <si>
    <t>CCU-59</t>
  </si>
  <si>
    <t>CCU-60</t>
  </si>
  <si>
    <t>CCU-61</t>
  </si>
  <si>
    <t>M</t>
  </si>
  <si>
    <t>UN</t>
  </si>
  <si>
    <t>H</t>
  </si>
  <si>
    <t>M3</t>
  </si>
  <si>
    <t>M2</t>
  </si>
  <si>
    <t>L</t>
  </si>
  <si>
    <t>PINTURA COM TINTA ALQUÍDICA DE FUNDO E ACABAMENTO (ESMALTE SINTÉTICO GRAFITE) APLICADA A ROLO OU PINCEL SOBRE SUPERFÍCIES METÁLICAS (EXCETO PERFIL) EXECUTADO EM OBRA (POR DEMÃO). AF_01/2020</t>
  </si>
  <si>
    <t>CAIXA ENTERRADA ELÉTRICA RETANGULAR, EM CONCRETO PRÉ-MOLDADO, FUNDO COM BRITA, DIMENSÕES INTERNAS: 0,4X0,4X0,4 M. AF_12/2020</t>
  </si>
  <si>
    <t>CAIXA ENTERRADA ELÉTRICA RETANGULAR, EM CONCRETO PRÉ-MOLDADO, FUNDO COM BRITA, DIMENSÕES INTERNAS: 0,6X0,6X0,5 M. AF_12/2020</t>
  </si>
  <si>
    <t>TRANSFORMADOR DE DISTRIBUIÇÃO, 75 KVA, TRIFÁSICO, 60 HZ, CLASSE 15 KV, IMERSO EM ÓLEO MINERAL, INSTALAÇÃO EM POSTE (NÃO INCLUSO SUPORTE) - FORNECIMENTO E INSTALAÇÃO. AF_12/2020</t>
  </si>
  <si>
    <t>TRANSFORMADOR DE DISTRIBUIÇÃO, 150 KVA, TRIFÁSICO, 60 HZ, CLASSE 15 KV, IMERSO EM ÓLEO MINERAL, INSTALAÇÃO EM POSTE (NÃO INCLUSO SUPORTE) - FORNECIMENTO E INSTALAÇÃO. AF_12/2020</t>
  </si>
  <si>
    <t>TRANSFORMADOR DE DISTRIBUIÇÃO, 300 KVA, TRIFÁSICO, 60 HZ, CLASSE 15 KV, IMERSO EM ÓLEO MINERAL, INSTALAÇÃO EM POSTE (NÃO INCLUSO SUPORTE) - FORNECIMENTO E INSTALAÇÃO. AF_12/2020</t>
  </si>
  <si>
    <t>SUPORTE PARA TRANSFORMADOR EM POSTE DE CONCRETO DUPLO T - FORNECIMENTO E INSTALAÇÃO. AF_12/2020</t>
  </si>
  <si>
    <t>CAIXA DE INSPEÇÃO PARA ATERRAMENTO, CIRCULAR, EM POLIETILENO, DIÂMETRO INTERNO = 0,3 M. AF_12/2020</t>
  </si>
  <si>
    <t>LIXAMENTO MANUAL EM SUPERFÍCIES METÁLICAS EM OBRA. AF_01/2020</t>
  </si>
  <si>
    <t>Percentual de mão de obra em relação ao valor total (Ordem de Serviço nº 03/2021)</t>
  </si>
  <si>
    <t>ELETRODUTO RÍGIDO ROSCÁVEL, PVC, DN 50 MM (1 1/2"), PARA REDE ENTERRADA DE DISTRIBUIÇÃO DE ENERGIA ELÉTRICA - FORNECIMENTO E INSTALAÇÃO. AF_12/2021</t>
  </si>
  <si>
    <t>ELETRODUTO RÍGIDO ROSCÁVEL, PVC, DN 110 MM (4"), PARA REDE ENTERRADA DE DISTRIBUIÇÃO DE ENERGIA ELÉTRICA - FORNECIMENTO E INSTALAÇÃO. AF_12/2021</t>
  </si>
  <si>
    <t>ELETRODUTO FLEXÍVEL CORRUGADO, PEAD, DN 50 (1 1/2"), PARA REDE ENTERRADA DE DISTRIBUIÇÃO DE ENERGIA ELÉTRICA - FORNECIMENTO E INSTALAÇÃO. AF_12/2021</t>
  </si>
  <si>
    <t>ELETRODUTO FLEXÍVEL CORRUGADO, PEAD, DN 90 (3"), PARA REDE ENTERRADA DE DISTRIBUIÇÃO DE ENERGIA ELÉTRICA - FORNECIMENTO E INSTALAÇÃO. AF_12/2021</t>
  </si>
  <si>
    <t>CABO DE COBRE FLEXÍVEL ISOLADO, 35 MM², ANTI-CHAMA 0,6/1,0 KV, PARA REDE ENTERRADA DE DISTRIBUIÇÃO DE ENERGIA ELÉTRICA - FORNECIMENTO E INSTALAÇÃO. AF_12/2021</t>
  </si>
  <si>
    <t>CABO DE COBRE FLEXÍVEL ISOLADO, 50 MM², ANTI-CHAMA 0,6/1,0 KV, PARA REDE ENTERRADA DE DISTRIBUIÇÃO DE ENERGIA ELÉTRICA - FORNECIMENTO E INSTALAÇÃO. AF_12/2021</t>
  </si>
  <si>
    <t>CABO DE COBRE FLEXÍVEL ISOLADO, 70 MM², ANTI-CHAMA 0,6/1,0 KV, PARA REDE ENTERRADA DE DISTRIBUIÇÃO DE ENERGIA ELÉTRICA - FORNECIMENTO E INSTALAÇÃO. AF_12/2021</t>
  </si>
  <si>
    <t>CABO DE COBRE FLEXÍVEL ISOLADO, 120 MM², ANTI-CHAMA 0,6/1,0 KV, PARA REDE ENTERRADA DE DISTRIBUIÇÃO DE ENERGIA ELÉTRICA - FORNECIMENTO E INSTALAÇÃO. AF_12/2021</t>
  </si>
  <si>
    <t>CABO DE COBRE FLEXÍVEL ISOLADO, 150 MM², ANTI-CHAMA 0,6/1,0 KV, PARA REDE ENTERRADA DE DISTRIBUIÇÃO DE ENERGIA ELÉTRICA - FORNECIMENTO E INSTALAÇÃO. AF_12/2021</t>
  </si>
  <si>
    <t>CONCRETAGEM COMO PROTEÇÃO MECÂNICA ADICIONAL NO REATERRO PARA REDE ENTERRADA DE DISTRIBUIÇÃO DE ENERGIA ELÉTRICA - FORNECIMENTO E INSTALAÇÃO. AF_12/2021</t>
  </si>
  <si>
    <t>COMPOSICAO_PROPRIA</t>
  </si>
  <si>
    <t>UNXMES</t>
  </si>
  <si>
    <t>EXECUÇÃO DE PASSEIO (CALÇADA) OU PISO DE CONCRETO COM CONCRETO MOLDADO IN LOCO, FEITO EM OBRA, ACABAMENTO CONVENCIONAL, ESPESSURA 8 CM, ARMADO. AF_08/2022</t>
  </si>
  <si>
    <t>CABO DE COBRE FLEXÍVEL ISOLADO, 10 MM², ANTI-CHAMA 0,6/1,0 KV, PARA CIRCUITOS TERMINAIS - FORNECIMENTO E INSTALAÇÃO. AF_03/2023</t>
  </si>
  <si>
    <t>CABO DE COBRE FLEXÍVEL ISOLADO, 16 MM², ANTI-CHAMA 0,6/1,0 KV, PARA CIRCUITOS TERMINAIS - FORNECIMENTO E INSTALAÇÃO. AF_03/2023</t>
  </si>
  <si>
    <t>TOMADA ALTA DE EMBUTIR (1 MÓDULO), 2P+T 10 A, INCLUINDO SUPORTE E PLACA - FORNECIMENTO E INSTALAÇÃO. AF_03/2023</t>
  </si>
  <si>
    <t>PINTURA LÁTEX ACRÍLICA PREMIUM, APLICAÇÃO MANUAL EM PAREDES, DUAS DEMÃOS. AF_04/2023</t>
  </si>
  <si>
    <t>FUNDO SELADOR ACRÍLICO, APLICAÇÃO MANUAL EM PAREDE, UMA DEMÃO. AF_04/2023</t>
  </si>
  <si>
    <t>PINTURA LÁTEX ACRÍLICA PREMIUM, APLICAÇÃO MANUAL EM TETO, DUAS DEMÃOS. AF_04/2023</t>
  </si>
  <si>
    <t>HASTE DE ATERRAMENTO, DIÂMETRO 5/8", COM 3 METROS - FORNECIMENTO E INSTALAÇÃO. AF_08/2023</t>
  </si>
  <si>
    <t>CORDOALHA DE COBRE NU 35 MM², NÃO ENTERRADA, COM ISOLADOR - FORNECIMENTO E INSTALAÇÃO. AF_08/2023</t>
  </si>
  <si>
    <t>CORDOALHA DE COBRE NU 70 MM², NÃO ENTERRADA, COM ISOLADOR - FORNECIMENTO E INSTALAÇÃO. AF_08/2023</t>
  </si>
  <si>
    <t>CONECTOR GRAMPO METÁLICO TIPO OLHAL, PARA SPDA, PARA HASTE DE ATERRAMENTO DE 5/8'' E CABOS DE 10 A 50 MM2 - FORNECIMENTO E INSTALAÇÃO. AF_08/2023</t>
  </si>
  <si>
    <t>CONECTOR GRAMPO PARALELO METÁLICO, PARA SPDA, PARA CABOS DE 6 A 50 MM2 - FORNECIMENTO E INSTALAÇÃO. AF_08/2023</t>
  </si>
  <si>
    <t>CONECTOR SPLIT-BOLT, PARA SPDA, PARA CABOS ATÉ 95 MM2 - FORNECIMENTO E INSTALAÇÃO. AF_08/2023</t>
  </si>
  <si>
    <t>IMPERMEABILIZAÇÃO DE SUPERFÍCIE COM MANTA ASFÁLTICA, UMA CAMADA, INCLUSIVE APLICAÇÃO DE PRIMER ASFÁLTICO, E=4MM. AF_09/2023</t>
  </si>
  <si>
    <t>REMOÇÃO DE PORTAS, DE FORMA MANUAL, SEM REAPROVEITAMENTO. AF_09/2023</t>
  </si>
  <si>
    <t>DEMOLIÇÃO DE PISO DE CONCRETO SIMPLES, DE FORMA MECANIZADA COM MARTELETE, SEM REAPROVEITAMENTO. AF_09/2023</t>
  </si>
  <si>
    <t>REMOÇÃO DE CABOS ELÉTRICOS, COM SEÇÃO DE ATÉ 2,5 MM², DE FORMA MANUAL, SEM REAPROVEITAMENTO. AF_09/2023</t>
  </si>
  <si>
    <t>LIMPEZA MANUAL DE VEGETAÇÃO EM TERRENO COM ENXADA. AF_03/2024</t>
  </si>
  <si>
    <t>LUMINÁRIA DE EMERGÊNCIA, COM 30 LÂMPADAS LED DE 2 W, SEM REATOR - FORNECIMENTO E INSTALAÇÃO. AF_09/2024</t>
  </si>
  <si>
    <t>Material + Equipamento</t>
  </si>
  <si>
    <t>BRAÇO PARA ILUMINAÇÃO PÚBLICA, EM TUBO DE AÇO GALVANIZADO, COMPRIMENTO DE 1,50 M, PARA FIXAÇÃO EM POSTE DE CONCRETO - FORNECIMENTO E INSTALAÇÃO. AF_02/2025_PS</t>
  </si>
  <si>
    <t>LUMINÁRIA DE LED PARA ILUMINAÇÃO PÚBLICA, DE 181 W ATÉ 239 W - FORNECIMENTO E INSTALAÇÃO. AF_02/2025_PS</t>
  </si>
  <si>
    <t>RELÉ FOTOELÉTRICO PARA COMANDO DE ILUMINAÇÃO EXTERNA 1000 W - FORNECIMENTO E INSTALAÇÃO. AF_02/2025</t>
  </si>
  <si>
    <t>SUBSTITUIÇÃO DE RELÉ FOTOELÉTRICO PARA COMANDO DE ILUMINAÇÃO EXTERNA 1000 W - FORNECIMENTO E INSTALAÇÃO. AF_02/2025_PS</t>
  </si>
  <si>
    <t>2 - O BDI utilizado deverá respeitar o percentual máximo e diretrizes definidas pelo Decreto Municipal nº 23.379/2025, bem como o BDI diferenciado para o fornecimento de materiais e/ou equipamentos de natureza específica, que possam ser fornecidos por empresas com especialidades próprias e diversas da empresa a ser contratada;
3 - Foi utilizada fórmula arred em duas casas decimais para o preço total.</t>
  </si>
  <si>
    <t>DISJUNTOR MONOPOLAR TIPO DIN, CORRENTE NOMINAL DE 16A - FORNECIMENTO E INSTALAÇÃO. AF_07/2025</t>
  </si>
  <si>
    <t>DISJUNTOR MONOPOLAR TIPO DIN, CORRENTE NOMINAL DE 20A - FORNECIMENTO E INSTALAÇÃO. AF_07/2025</t>
  </si>
  <si>
    <t>DISJUNTOR MONOPOLAR TIPO DIN, CORRENTE NOMINAL DE 32A - FORNECIMENTO E INSTALAÇÃO. AF_07/2025</t>
  </si>
  <si>
    <t>DISJUNTOR MONOPOLAR TIPO DIN, CORRENTE NOMINAL DE 50A - FORNECIMENTO E INSTALAÇÃO. AF_07/2025</t>
  </si>
  <si>
    <t>DISJUNTOR TERMOMAGNÉTICO TRIPOLAR, CORRENTE NOMINAL DE 125A - FORNECIMENTO E INSTALAÇÃO. AF_07/2025</t>
  </si>
  <si>
    <t>DISJUNTOR TERMOMAGNÉTICO TRIPOLAR, CORRENTE NOMINAL DE 200A - FORNECIMENTO E INSTALAÇÃO. AF_07/2025</t>
  </si>
  <si>
    <t>DISJUNTOR TERMOMAGNÉTICO TRIPOLAR, CORRENTE NOMINAL DE 250A - FORNECIMENTO E INSTALAÇÃO. AF_07/2025</t>
  </si>
  <si>
    <t>DISJUNTOR TERMOMAGNÉTICO TRIPOLAR, CORRENTE NOMINAL DE 400A - FORNECIMENTO E INSTALAÇÃO. AF_07/2025</t>
  </si>
  <si>
    <t>DISJUNTOR TERMOMAGNÉTICO TRIPOLAR, CORRENTE NOMINAL DE 600A - FORNECIMENTO E INSTALAÇÃO. AF_07/2025</t>
  </si>
  <si>
    <t>DISJUNTOR TRIPOLAR TIPO DIN, CORRENTE NOMINAL DE 16A - FORNECIMENTO E INSTALAÇÃO. AF_07/2025</t>
  </si>
  <si>
    <t>DISJUNTOR TRIPOLAR TIPO DIN, CORRENTE NOMINAL DE 20A - FORNECIMENTO E INSTALAÇÃO. AF_07/2025</t>
  </si>
  <si>
    <t>DISJUNTOR TRIPOLAR TIPO DIN, CORRENTE NOMINAL DE 50A - FORNECIMENTO E INSTALAÇÃO. AF_07/2025</t>
  </si>
  <si>
    <t>QUADRO DE DISTRIBUIÇÃO DE ENERGIA EM CHAPA DE AÇO GALVANIZADO, DE EMBUTIR, COM BARRAMENTO TRIFÁSICO, PARA 12 DISJUNTORES DIN 100A - FORNECIMENTO E INSTALAÇÃO. AF_07/2025</t>
  </si>
  <si>
    <t>QUADRO DE DISTRIBUIÇÃO DE ENERGIA EM CHAPA DE AÇO GALVANIZADO, DE EMBUTIR, COM BARRAMENTO TRIFÁSICO, PARA 40 DISJUNTORES DIN 100A - FORNECIMENTO E INSTALAÇÃO. AF_07/2025</t>
  </si>
  <si>
    <t>QUADRO DE DISTRIBUIÇÃO DE ENERGIA EM CHAPA DE AÇO GALVANIZADO, DE SOBREPOR, COM BARRAMENTO TRIFÁSICO, PARA 18 DISJUNTORES DIN 100A - FORNECIMENTO E INSTALAÇÃO. AF_07/2025</t>
  </si>
  <si>
    <t>LIMPEZA DE SUPERFÍCIE PISO OU PAREDE COM JATO DE ALTA PRESSÃO. AF_10/2025</t>
  </si>
  <si>
    <t>CONDULETE DE PVC, TIPO LB, PARA ELETRODUTO DE PVC SOLDÁVEL DN 25 MM (3/4''), APARENTE - FORNECIMENTO E INSTALAÇÃO. AF_01/2026</t>
  </si>
  <si>
    <t>ELETRODUTO RÍGIDO SOLDÁVEL, PVC, DN 25 MM (3/4"), APARENTE - FORNECIMENTO E INSTALAÇÃO. AF_01/2026</t>
  </si>
  <si>
    <t>ALÇA PREFORMADA DE DISTRIBUIÇÃO, EM AÇO GALVANIZADO, AWG 1 - FORNECIMENTO E INSTALAÇÃO. AF_12/2025</t>
  </si>
  <si>
    <t>ALÇA PREFORMADA DE DISTRIBUIÇÃO, EM AÇO GALVANIZADO, AWG 2 - FORNECIMENTO E INSTALAÇÃO. AF_12/2025</t>
  </si>
  <si>
    <t>ALÇA PREFORMADA DE DISTRIBUIÇÃO, EM AÇO GALVANIZADO, AWG 4 - FORNECIMENTO E INSTALAÇÃO. AF_12/2025</t>
  </si>
  <si>
    <t>ARMAÇÃO SECUNDÁRIA, COM 2 ESTRIBOS, SEM ISOLADOR - FORNECIMENTO E INSTALAÇÃO. AF_12/2025</t>
  </si>
  <si>
    <t>ARMAÇÃO SECUNDÁRIA, COM 3 ESTRIBOS E 3 ISOLADORES - FORNECIMENTO E INSTALAÇÃO. AF_12/2025</t>
  </si>
  <si>
    <t>ARMAÇÃO SECUNDÁRIA, COM 3 ESTRIBOS, SEM ISOLADOR - FORNECIMENTO E INSTALAÇÃO. AF_12/2025</t>
  </si>
  <si>
    <t>CABO DE ALUMÍNIO NÚ COM ALMA DE AÇO, BITOLA 1/0 AWG PARA REDE AÉREA DE DISTRIBUIÇÃO DE ENERGIA ELÉTRICA DE MÉDIA TENSÃO - FORNECIMENTO E INSTALAÇÃO. AF_12/2025</t>
  </si>
  <si>
    <t>CABO DE ALUMÍNIO NÚ COM ALMA DE AÇO, BITOLA 2/0 AWG PARA REDE AÉREA DE DISTRIBUIÇÃO DE ENERGIA ELÉTRICA DE MÉDIA TENSÃO - FORNECIMENTO E INSTALAÇÃO. AF_12/2025</t>
  </si>
  <si>
    <t>CABO DE COBRE FLEXÍVEL ISOLADO, 120 MM², 0,6/1,0 KV, PARA REDE AÉREA DE DISTRIBUIÇÃO DE ENERGIA ELÉTRICA DE BAIXA TENSÃO - FORNECIMENTO E INSTALAÇÃO. AF_12/2025</t>
  </si>
  <si>
    <t>CABO DE COBRE FLEXÍVEL ISOLADO, 35 MM², 0,6/1,0 KV, PARA REDE AÉREA DE DISTRIBUIÇÃO DE ENERGIA ELÉTRICA DE BAIXA TENSÃO - FORNECIMENTO E INSTALAÇÃO. AF_12/2025</t>
  </si>
  <si>
    <t>CABO DE COBRE FLEXÍVEL ISOLADO, 50 MM², 0,6/1,0 KV, PARA REDE AÉREA DE DISTRIBUIÇÃO DE ENERGIA ELÉTRICA DE BAIXA TENSÃO - FORNECIMENTO E INSTALAÇÃO. AF_12/2025</t>
  </si>
  <si>
    <t>CABO DE COBRE FLEXÍVEL ISOLADO, 70 MM², 0,6/1,0 KV, PARA REDE AÉREA DE DISTRIBUIÇÃO DE ENERGIA ELÉTRICA DE BAIXA TENSÃO - FORNECIMENTO E INSTALAÇÃO. AF_12/2025</t>
  </si>
  <si>
    <t>CABO DE COBRE FLEXÍVEL ISOLADO, 95 MM², 0,6/1,0 KV, PARA REDE AÉREA DE DISTRIBUIÇÃO DE ENERGIA ELÉTRICA DE BAIXA TENSÃO - FORNECIMENTO E INSTALAÇÃO. AF_12/2025</t>
  </si>
  <si>
    <t>ENTRADA DE ENERGIA ELÉTRICA, AÉREA, BIFÁSICA, COM CAIXA DE EMBUTIR, CABO DE 16 MM2 E DISJUNTOR DIN 50A (NÃO INCLUSO O POSTE DE CONCRETO). AF_12/2025</t>
  </si>
  <si>
    <t>ENTRADA DE ENERGIA ELÉTRICA, AÉREA, BIFÁSICA, COM CAIXA DE EMBUTIR, CABO DE 25 MM2 E DISJUNTOR DIN 50A (NÃO INCLUSO O POSTE DE CONCRETO). AF_12/2025</t>
  </si>
  <si>
    <t>ENTRADA DE ENERGIA ELÉTRICA, AÉREA, TRIFÁSICA, COM CAIXA DE SOBREPOR, CABO DE 25 MM2 E DISJUNTOR DIN 50A (NÃO INCLUSO O POSTE DE CONCRETO). AF_12/2025</t>
  </si>
  <si>
    <t>ENTRADA DE ENERGIA ELÉTRICA, AÉREA, TRIFÁSICA, COM CAIXA DE SOBREPOR, CABO DE 35 MM2 E DISJUNTOR DIN 50A (NÃO INCLUSO O POSTE DE CONCRETO). AF_12/2025</t>
  </si>
  <si>
    <t>GRAMPO PARALELO METÁLICO, PARA REDES AÉREAS DE DISTRIBUIÇÃO DE ENERGIA ELÉTRICA DE BAIXA TENSÃO - FORNECIMENTO E INSTALAÇÃO. AF_12/2025</t>
  </si>
  <si>
    <t>ISOLADOR, TIPO DISCO, PARA TENSÃO 15 KV - FORNECIMENTO E INSTALAÇÃO. AF_12/2025</t>
  </si>
  <si>
    <t>ISOLADOR, TIPO PINO, PARA TENSÃO 15 KV - FORNECIMENTO E INSTALAÇÃO. AF_12/2025</t>
  </si>
  <si>
    <t>ISOLADOR, TIPO ROLDANA, PARA BAIXA TENSÃO - FORNECIMENTO E INSTALAÇÃO. AF_12/2025</t>
  </si>
  <si>
    <t>Manutenção das instalações</t>
  </si>
  <si>
    <t>PORTA EM AÇO DE GIRO TIPO VENEZIANA SEM GUARNIÇÃO - INCLUSO CADEADO PADRÃO E FERROLHO</t>
  </si>
  <si>
    <t>CERCA COM MOURÕES DE CONCRETO, RETO, H=3,00 M, ESPAÇAMENTO DE 2,5 M, CRAVADOS 0,5 M, TELA ARAME GALVANIZADO REVESTIDO COM POLÍMERO, MALHA HEXAGONAL 8X10CM - FORNECIMENTO E INSTALAÇÃO</t>
  </si>
  <si>
    <t>JANELA EM AÇO FIXA TIPO VENEZIANA SEM GUARNIÇÃO</t>
  </si>
  <si>
    <t>REMOÇÃO DE POSTE DE MADEIRA OU CONCRETO COM ALTURA ENTRE 9 E 12 METROS SEM REAPROVEITAMENTO</t>
  </si>
  <si>
    <t>POSTE DE CONCRETO DUPLO T, RESISTÊNCIA NOMINAL 300KG, H= 9,00M, PESO APROXIMADO 845KG</t>
  </si>
  <si>
    <t>ELETRODUTO FERRO GALVANIZADO ELETROLITICO - LEVE, D= 4"</t>
  </si>
  <si>
    <t>Manutenção da rede de alimentação</t>
  </si>
  <si>
    <t>Manutenção da rede interna da subestação</t>
  </si>
  <si>
    <t>PORTAO EM TELA ARAME GALVANIZADO REVESTIDO COM POLÍMERO, MALHA HEXAGONAL 8X10CM E MOLDURA EM TUBOS DE AÇO, INCLUSO FERRAGENS E CADEADO, 1 DEMÃO DE FUNDO E 2 DEMÃOS DE ESMALTE SINTÉTICO</t>
  </si>
  <si>
    <t>INSPEÇÃO TERMOGRÁFICA DE TRANSFORMADOR DE ENERGIA, CONFORME ESPECIFICAÇÕES</t>
  </si>
  <si>
    <t>CONECTOR PARAFUSO FENDIDO PARA CABO DE ATÉ 120MM²</t>
  </si>
  <si>
    <t>INSPEÇÃO TERMOGRÁFICA DE QUADRO GERAL DE DISTRIBUIÇÃO, CONFORME ESPECIFICAÇÕES</t>
  </si>
  <si>
    <t>MANUTENÇÃO CORRETIVA EM SUBESTAÇÃO E/OU REDE AÉREA, CONFORME ESPECIFICAÇÕES</t>
  </si>
  <si>
    <t>TROCA DE ÓLEO ISOLANTE DE TRANSFORMADOR OU DISJUNTOR</t>
  </si>
  <si>
    <t>ALUGUEL DE TRANSFORMADOR DE DISTRIBUICAO,TRIFASICO,60HZ,13,8 KV,300KVA (EMOP)</t>
  </si>
  <si>
    <t>05.014.0025-A</t>
  </si>
  <si>
    <t>05.014.0015-0</t>
  </si>
  <si>
    <t>ALUGUEL DE TRANSFORMADOR DE DISTRIBUICAO,TRIFASICO,60HZ,13,8 KV,112,5KVA (EMOP)</t>
  </si>
  <si>
    <t>05.014.0020-A</t>
  </si>
  <si>
    <t>ALUGUEL DE TRANSFORMADOR DE DISTRIBUICAO,TRIFASICO,60HZ,13,8 KV-220/127V,150KVA (EMOP)</t>
  </si>
  <si>
    <t>MANUTENÇÃO PREVENTIVA EM SUBESTAÇÃO DE ENERGIA, CONFORME ESPECIFICAÇÕES</t>
  </si>
  <si>
    <t>MUDANÇA DE TAP DO TRANSFORMADOR</t>
  </si>
  <si>
    <t>INSTALAÇÃO DE DISJUNTOR DE MÉDIA TENSÃO</t>
  </si>
  <si>
    <t>REMOÇÃO DE DISJUNTOR/ CHAVE DE MÉDIA TENSÃO</t>
  </si>
  <si>
    <t>ENSAIO DE ISOLAÇÃO EM CABO DE MÉDIA TENSÃO</t>
  </si>
  <si>
    <t>QUADRO DE DISTRIBUIÇÃO DE ENERGIA EM CHAPA DE AÇO GALVANIZADO, DE SOBREPOR, COM BARRAMENTO TRIFÁSICO, 100X80CM - FORNECIMENTO E INSTALAÇÃO</t>
  </si>
  <si>
    <t>VISTORIA TÉCNICA DE SUBESTAÇÃO E REDE AÉREA DE ALIMENTAÇÃO</t>
  </si>
  <si>
    <t>ENSAIO DE RELAÇÃO DE TRANSFORMAÇÃO EM TRANSFORMADOR DE POTÊNCIA</t>
  </si>
  <si>
    <t>PARA RAIOS DISTRIBUIDOR POLIMÉRICO ÓXIDO DE ZINCO S/CENTELHADOR C/ DESLIGAMENTO AUTOMÁTICO 15KV,10KA</t>
  </si>
  <si>
    <t>FORNECIMENTO E INSTALAÇÃO DE PLACA ORIENTATIVA EM PVC 2MM</t>
  </si>
  <si>
    <t>25.0.000148870-0</t>
  </si>
  <si>
    <t xml:space="preserve">CHAVE FUSÍVEL,UNIPOLAR,COMANDO POR VARA DE MANOBRA,15KV-100A, FORNECIMENTO E COLOCAÇÃO </t>
  </si>
  <si>
    <t>REMOÇÃO DE CRUZETA</t>
  </si>
  <si>
    <t>SUBSTITUIÇÃO DE ELO DO FUSÍVEL 100A / 15KV</t>
  </si>
  <si>
    <t>SUBSTITUIÇÃO DE FUSÍVEL HH PARA 16A / 15KV</t>
  </si>
  <si>
    <t>DISJUNTOR TERMOMAGNÉTICO TRIPOLAR, CAIXA MOLDADA, CORRENTE NOMINAL DE 800A, 85 KA - FORNECIMENTO E INSTALAÇÃO.</t>
  </si>
  <si>
    <t>CABO MENSAGEIRO PARA REDES AÉREAS COMPACTAS</t>
  </si>
  <si>
    <t>Documentos técnicos</t>
  </si>
  <si>
    <t>REMOÇÃO DE QUADRO DE DISTRIBUIÇÃO OU CAIXA DE PASSAGEM</t>
  </si>
  <si>
    <t>GANCHO OLHAL COM FURO 18MM EM AÇO GALVANIZADO</t>
  </si>
  <si>
    <t>BRAÇO SUPORTE TIPO T, 13,8 KV</t>
  </si>
  <si>
    <t>CONECTOR DE ALUMINIO TIPO PRENSA CABO PARA CABOS</t>
  </si>
  <si>
    <t>QUADRO GERAL DE DISTRIBUIÇÃO EM PEDESTAL COM BARRAMENTO, EM CHAPA GALVANIZADA, MEDINDO 1400X800X250CM (EXCLUSIVE DISJUNTORES)</t>
  </si>
  <si>
    <t>RELATÓRIO TÉCNICO DE ATUALIZAÇÃO E APROVAÇÃO DE PROJETOS JUNTO À CONCESSIONÁRIA DE ENERGIA</t>
  </si>
  <si>
    <t>PROVISIONAMENTO</t>
  </si>
  <si>
    <t xml:space="preserve">PROVISIONAMENTO DE PEÇAS </t>
  </si>
  <si>
    <t>GUINDAUTO HIDRÁULICO, POTÊNCIA MÍNIMA DE 189 CV, COM CESTO DUPLO ISOLADO - CARGA HORÁRIA PRODUTIVA</t>
  </si>
  <si>
    <t>Serviços auxiliares</t>
  </si>
  <si>
    <t>IDENTIFICAÇÃO DE CIRCUITOS DE REDE ELÉTRICA EM QUADRO DE DISTRIBUIÇÃO - PONTO A PONTO POR CIRCUITO</t>
  </si>
  <si>
    <t>ANÁLISE FÍSICO-QUÍMICA E CROMATOGRÁFICA DE ÓLEO DE TRANSFORMADOR DE ENERGIA, CONFORME ESPECIFICAÇÕES</t>
  </si>
  <si>
    <t>REMOÇÃO DE CABOS DE MÉDIA TENSÃO, SEM REAPROVEITAMENTO, INCLUÍDA REMOÇÃO DA EQUIPAGEM</t>
  </si>
  <si>
    <t>PINTURA EPÓXI SOBRE ESTRUTURA METÁLICA - INCLUSO LIMPEZA, LIXAMENTO, FUNDO ZARCÃO, 2 DEMÃOS DE TINTA EPÓXI E 1 DEMÃO DE TINTA POLIURETANO (CINZA MUNSELL)</t>
  </si>
  <si>
    <t>MUFLA TRIPOLAR 15KV</t>
  </si>
  <si>
    <t>FITA DE SINALIZAÇÃO SUBTERRÂNEA PARA REDE ENTERRADA DE DISTRIBUIÇÃO DE ENERGIA ELÉTRICA - FORNECIMENTO E INSTALAÇÃO</t>
  </si>
  <si>
    <t>ELETRODUTO FLEXÍVEL CORRUGADO, PEAD, DN 6", PARA REDE ENTERRADA DE DISTRIBUIÇÃO DE ENERGIA ELÉTRICA - FORNECIMENTO E INSTALAÇÃO</t>
  </si>
  <si>
    <t xml:space="preserve">POSTE DE CONCRETO DUPLO T, RESISTÊNCIA NOMINAL 1.000KG, H=12,00M, PESO APROXIMADO 1.585KG	</t>
  </si>
  <si>
    <t>CABO DE ALUMÍNIO PROTEGIDO XLPE 90°C 50MM² TR 15KV PARA REDE DE DISTRIBUIÇÃO DE ENERGIA ELÉTRICA DE MÉDIA TENSÃO - FORNECIMENTO E INSTALAÇÃO</t>
  </si>
  <si>
    <t>CABO DE ALUMÍNIO PROTEGIDO XLPE 90°C 70MM² TR 15KV PARA REDE DE DISTRIBUIÇÃO DE ENERGIA ELÉTRICA DE MÉDIA TENSÃO - FORNECIMENTO E INSTALAÇÃO</t>
  </si>
  <si>
    <t>CABO DE ALUMÍNIO PROTEGIDO XLPE 90°C 95MM² TR 15KV PARA REDE DE DISTRIBUIÇÃO DE ENERGIA ELÉTRICA DE MÉDIA TENSÃO - FORNECIMENTO E INSTALAÇÃO</t>
  </si>
  <si>
    <t>CABO DE ALUMÍNIO PROTEGIDO XLPE 90°C 120MM² TR 15KV PARA REDE DE DISTRIBUIÇÃO DE ENERGIA ELÉTRICA DE MÉDIA TENSÃO - FORNECIMENTO E INSTALAÇÃO</t>
  </si>
  <si>
    <t>PLACA DE POLICARBONATO TIPO COMPACTA - PARA PROTEÇÃO DE BARRAMENTO DE QUADROS - ESP. 4MM</t>
  </si>
  <si>
    <t>DESINSTALAÇÃO E INSTALAÇÃO DE TRANSFORMADOR DE ENERGIA ATÉ 300KVA</t>
  </si>
  <si>
    <t>CABO DE COBRE FLEXÍVEL ISOLADO, 185 MM², 0,6/1,0 KV, PARA REDE DE DISTRIBUIÇÃO DE ENERGIA ELÉTRICA DE BAIXA TENSÃO - FORNECIMENTO E INSTALAÇÃO</t>
  </si>
  <si>
    <t>LANÇAMENTO E ESTICAMENTO DE CABO EM REDE DE MÉDIA TENSÃO</t>
  </si>
  <si>
    <t>CABO DE ALUMÍNIO NÚ COM ALMA DE AÇO, BITOLA 4/0 AWG PARA REDE AÉREA DE DISTRIBUIÇÃO DE ENERGIA ELÉTRICA DE MÉDIA TENSÃO - FORNECIMENTO E INSTALAÇÃO.</t>
  </si>
  <si>
    <t>Registro de preços para manutenção de subestações de energia e redes alimentadoras para o município de Porto Alegre/RS</t>
  </si>
  <si>
    <t>original</t>
  </si>
  <si>
    <t>mat</t>
  </si>
  <si>
    <t>mao</t>
  </si>
  <si>
    <t>equip</t>
  </si>
  <si>
    <t>Subtotal Documentos técnicos</t>
  </si>
  <si>
    <t>Subtotal Manutenção das instalações</t>
  </si>
  <si>
    <t>COLOCAÇÃO DE CRUZETA POLIMÉRICA EM FIBRA DE VIDRO CLASSE 15KV 90X90X2000 MM - FORNECIMENTO E COLOCAÇÃO</t>
  </si>
  <si>
    <t>COLOCAÇÃO DE SEPARADOR POLIMÉRICO CLASSE 15KV</t>
  </si>
  <si>
    <t>3.51</t>
  </si>
  <si>
    <t>3.52</t>
  </si>
  <si>
    <t>3.53</t>
  </si>
  <si>
    <t>3.54</t>
  </si>
  <si>
    <t>3.55</t>
  </si>
  <si>
    <t>3.56</t>
  </si>
  <si>
    <t>3.57</t>
  </si>
  <si>
    <t>3.58</t>
  </si>
  <si>
    <t>3.59</t>
  </si>
  <si>
    <t>3.60</t>
  </si>
  <si>
    <t>3.61</t>
  </si>
  <si>
    <t>3.62</t>
  </si>
  <si>
    <t>3.63</t>
  </si>
  <si>
    <t>3.64</t>
  </si>
  <si>
    <t>3.65</t>
  </si>
  <si>
    <t>3.66</t>
  </si>
  <si>
    <t>3.67</t>
  </si>
  <si>
    <t>3.68</t>
  </si>
  <si>
    <t>3.69</t>
  </si>
  <si>
    <t>3.70</t>
  </si>
  <si>
    <t>3.71</t>
  </si>
  <si>
    <t>3.72</t>
  </si>
  <si>
    <t>CHAVE SECCIONADORA ABERTURA EM CARGA, TRIPOLAR, 30KA, 800A</t>
  </si>
  <si>
    <t>CHAVE SECCIONADORA ABERTURA EM CARGA, TRIPOLAR, 40KA, 175A</t>
  </si>
  <si>
    <t>Subtotal Serviços auxiliares</t>
  </si>
  <si>
    <t>1 - Foi utilizada data base SINAPI abr/2026;</t>
  </si>
  <si>
    <t>Subtotal Manutenção da rede interna da subestação</t>
  </si>
  <si>
    <t>Subtotal Manutenção da rede de alimentação</t>
  </si>
  <si>
    <r>
      <rPr>
        <b/>
        <sz val="22"/>
        <rFont val="Arial"/>
        <family val="2"/>
      </rPr>
      <t>PE 243/2026</t>
    </r>
    <r>
      <rPr>
        <sz val="11"/>
        <rFont val="Arial"/>
        <family val="2"/>
      </rPr>
      <t xml:space="preserve">
</t>
    </r>
    <r>
      <rPr>
        <b/>
        <sz val="11"/>
        <rFont val="Arial"/>
        <family val="2"/>
      </rPr>
      <t xml:space="preserve">
</t>
    </r>
    <r>
      <rPr>
        <b/>
        <sz val="18"/>
        <rFont val="Arial"/>
        <family val="2"/>
      </rPr>
      <t>REGISTRO DE PREÇOS DE MANUTENÇÃO DE SUBESTAÇÕES DE ENERGIA</t>
    </r>
    <r>
      <rPr>
        <b/>
        <sz val="11"/>
        <rFont val="Arial"/>
        <family val="2"/>
      </rPr>
      <t xml:space="preserve">
</t>
    </r>
  </si>
  <si>
    <t>(preencher este campo com o local da prestação dos serviços)</t>
  </si>
  <si>
    <t>CREA/RS: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</si>
</sst>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[$-416]mmm\-yy"/>
    <numFmt numFmtId="165" formatCode="_(* #,##0.00_);_(* \(#,##0.00\);_(* \-??_);_(@_)"/>
    <numFmt numFmtId="166" formatCode="#,##0.00\ ;&quot; (&quot;#,##0.00\);&quot; -&quot;#\ ;@\ "/>
    <numFmt numFmtId="167" formatCode="&quot;R$&quot;\ #,##0.00"/>
  </numFmts>
  <fonts count="31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20"/>
      <color theme="1"/>
      <name val="Arial"/>
      <family val="2"/>
    </font>
    <font>
      <sz val="11"/>
      <name val="Arial"/>
      <family val="2"/>
    </font>
    <font>
      <b/>
      <sz val="16"/>
      <color theme="1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Tahoma"/>
      <family val="2"/>
    </font>
    <font>
      <b/>
      <sz val="10"/>
      <color rgb="FFD8D8D8"/>
      <name val="Arial"/>
      <family val="2"/>
    </font>
    <font>
      <sz val="8"/>
      <color theme="1"/>
      <name val="Arial"/>
      <family val="2"/>
    </font>
    <font>
      <sz val="8"/>
      <color theme="1"/>
      <name val="Arial1"/>
    </font>
    <font>
      <b/>
      <sz val="8"/>
      <color theme="1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 Black"/>
      <family val="2"/>
    </font>
    <font>
      <sz val="6"/>
      <color theme="1"/>
      <name val="Arial"/>
      <family val="2"/>
    </font>
    <font>
      <sz val="10"/>
      <color theme="1"/>
      <name val="Century Gothic"/>
      <family val="2"/>
    </font>
    <font>
      <sz val="10"/>
      <color rgb="FFFF0000"/>
      <name val="Arial"/>
      <family val="2"/>
    </font>
    <font>
      <sz val="11"/>
      <color theme="1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sz val="8"/>
      <name val="Arial"/>
      <family val="2"/>
    </font>
    <font>
      <sz val="11"/>
      <color rgb="FFFF000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b/>
      <sz val="10"/>
      <color rgb="FFFF0000"/>
      <name val="Arial"/>
      <family val="2"/>
    </font>
    <font>
      <b/>
      <sz val="11"/>
      <name val="Arial"/>
      <family val="2"/>
    </font>
    <font>
      <b/>
      <sz val="22"/>
      <name val="Arial"/>
      <family val="2"/>
    </font>
    <font>
      <b/>
      <sz val="18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FDE9D9"/>
        <bgColor rgb="FFFDE9D9"/>
      </patternFill>
    </fill>
    <fill>
      <patternFill patternType="solid">
        <fgColor rgb="FFD8D8D8"/>
        <bgColor rgb="FFD8D8D8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rgb="FF00B050"/>
        <bgColor theme="0"/>
      </patternFill>
    </fill>
    <fill>
      <patternFill patternType="solid">
        <fgColor theme="9" tint="0.59999389629810485"/>
        <bgColor indexed="64"/>
      </patternFill>
    </fill>
  </fills>
  <borders count="44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hair">
        <color rgb="FF000000"/>
      </top>
      <bottom/>
      <diagonal/>
    </border>
    <border>
      <left/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11">
    <xf numFmtId="0" fontId="0" fillId="0" borderId="0"/>
    <xf numFmtId="0" fontId="2" fillId="0" borderId="9"/>
    <xf numFmtId="9" fontId="2" fillId="0" borderId="9" applyFont="0" applyFill="0" applyBorder="0" applyAlignment="0" applyProtection="0"/>
    <xf numFmtId="44" fontId="2" fillId="0" borderId="9" applyFont="0" applyFill="0" applyBorder="0" applyAlignment="0" applyProtection="0"/>
    <xf numFmtId="9" fontId="19" fillId="0" borderId="0" applyFont="0" applyFill="0" applyBorder="0" applyAlignment="0" applyProtection="0"/>
    <xf numFmtId="0" fontId="24" fillId="0" borderId="9"/>
    <xf numFmtId="0" fontId="25" fillId="0" borderId="9"/>
    <xf numFmtId="0" fontId="26" fillId="0" borderId="9"/>
    <xf numFmtId="0" fontId="1" fillId="0" borderId="9"/>
    <xf numFmtId="0" fontId="24" fillId="0" borderId="9"/>
    <xf numFmtId="43" fontId="19" fillId="0" borderId="9" applyFont="0" applyFill="0" applyBorder="0" applyAlignment="0" applyProtection="0"/>
  </cellStyleXfs>
  <cellXfs count="146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/>
    <xf numFmtId="4" fontId="8" fillId="3" borderId="20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wrapText="1"/>
    </xf>
    <xf numFmtId="0" fontId="9" fillId="2" borderId="6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0" xfId="0" applyFont="1" applyFill="1" applyBorder="1" applyAlignment="1">
      <alignment horizontal="center" vertical="center"/>
    </xf>
    <xf numFmtId="0" fontId="8" fillId="5" borderId="21" xfId="0" applyFont="1" applyFill="1" applyBorder="1" applyAlignment="1">
      <alignment horizontal="center" vertical="center"/>
    </xf>
    <xf numFmtId="0" fontId="8" fillId="5" borderId="22" xfId="0" applyFont="1" applyFill="1" applyBorder="1" applyAlignment="1">
      <alignment horizontal="left" vertical="center"/>
    </xf>
    <xf numFmtId="0" fontId="8" fillId="5" borderId="22" xfId="0" applyFont="1" applyFill="1" applyBorder="1" applyAlignment="1">
      <alignment vertical="center"/>
    </xf>
    <xf numFmtId="0" fontId="3" fillId="5" borderId="22" xfId="0" applyFont="1" applyFill="1" applyBorder="1" applyAlignment="1">
      <alignment horizontal="center" vertical="center"/>
    </xf>
    <xf numFmtId="165" fontId="10" fillId="5" borderId="23" xfId="0" applyNumberFormat="1" applyFont="1" applyFill="1" applyBorder="1" applyAlignment="1">
      <alignment vertical="center"/>
    </xf>
    <xf numFmtId="0" fontId="11" fillId="0" borderId="24" xfId="0" applyFont="1" applyBorder="1" applyAlignment="1">
      <alignment horizontal="center" vertical="center"/>
    </xf>
    <xf numFmtId="4" fontId="11" fillId="0" borderId="26" xfId="0" applyNumberFormat="1" applyFont="1" applyBorder="1" applyAlignment="1">
      <alignment horizontal="center" vertical="center"/>
    </xf>
    <xf numFmtId="4" fontId="11" fillId="0" borderId="24" xfId="0" applyNumberFormat="1" applyFont="1" applyBorder="1" applyAlignment="1">
      <alignment horizontal="center" vertical="center"/>
    </xf>
    <xf numFmtId="0" fontId="11" fillId="0" borderId="27" xfId="0" applyFont="1" applyBorder="1" applyAlignment="1">
      <alignment horizontal="center" vertical="center"/>
    </xf>
    <xf numFmtId="0" fontId="11" fillId="0" borderId="27" xfId="0" applyFont="1" applyBorder="1" applyAlignment="1">
      <alignment horizontal="center" vertical="center" wrapText="1"/>
    </xf>
    <xf numFmtId="0" fontId="11" fillId="3" borderId="28" xfId="0" applyFont="1" applyFill="1" applyBorder="1" applyAlignment="1">
      <alignment horizontal="left" vertical="center" wrapText="1"/>
    </xf>
    <xf numFmtId="0" fontId="11" fillId="3" borderId="28" xfId="0" applyFont="1" applyFill="1" applyBorder="1" applyAlignment="1">
      <alignment horizontal="center" vertical="center" wrapText="1"/>
    </xf>
    <xf numFmtId="2" fontId="11" fillId="3" borderId="28" xfId="0" applyNumberFormat="1" applyFont="1" applyFill="1" applyBorder="1" applyAlignment="1">
      <alignment horizontal="center" vertical="center" wrapText="1"/>
    </xf>
    <xf numFmtId="165" fontId="11" fillId="0" borderId="30" xfId="0" applyNumberFormat="1" applyFont="1" applyBorder="1" applyAlignment="1">
      <alignment horizontal="center" vertical="center"/>
    </xf>
    <xf numFmtId="165" fontId="11" fillId="0" borderId="27" xfId="0" applyNumberFormat="1" applyFont="1" applyBorder="1" applyAlignment="1">
      <alignment horizontal="center" vertical="center"/>
    </xf>
    <xf numFmtId="0" fontId="8" fillId="5" borderId="21" xfId="0" applyFont="1" applyFill="1" applyBorder="1" applyAlignment="1">
      <alignment horizontal="right" vertical="center" wrapText="1"/>
    </xf>
    <xf numFmtId="0" fontId="8" fillId="5" borderId="22" xfId="0" applyFont="1" applyFill="1" applyBorder="1" applyAlignment="1">
      <alignment horizontal="right" vertical="center" wrapText="1"/>
    </xf>
    <xf numFmtId="0" fontId="13" fillId="5" borderId="22" xfId="0" applyFont="1" applyFill="1" applyBorder="1" applyAlignment="1">
      <alignment horizontal="right" vertical="center"/>
    </xf>
    <xf numFmtId="4" fontId="13" fillId="5" borderId="31" xfId="0" applyNumberFormat="1" applyFont="1" applyFill="1" applyBorder="1" applyAlignment="1">
      <alignment horizontal="center" vertical="center"/>
    </xf>
    <xf numFmtId="4" fontId="8" fillId="5" borderId="31" xfId="0" applyNumberFormat="1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left" vertical="center"/>
    </xf>
    <xf numFmtId="0" fontId="11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left" vertical="center"/>
    </xf>
    <xf numFmtId="0" fontId="11" fillId="2" borderId="10" xfId="0" applyFont="1" applyFill="1" applyBorder="1" applyAlignment="1">
      <alignment horizontal="center" vertical="center"/>
    </xf>
    <xf numFmtId="49" fontId="14" fillId="2" borderId="1" xfId="0" applyNumberFormat="1" applyFont="1" applyFill="1" applyBorder="1" applyAlignment="1">
      <alignment horizontal="left" vertical="center"/>
    </xf>
    <xf numFmtId="49" fontId="8" fillId="2" borderId="1" xfId="0" applyNumberFormat="1" applyFont="1" applyFill="1" applyBorder="1" applyAlignment="1">
      <alignment horizontal="right" vertical="center" wrapText="1"/>
    </xf>
    <xf numFmtId="49" fontId="14" fillId="2" borderId="1" xfId="0" applyNumberFormat="1" applyFont="1" applyFill="1" applyBorder="1" applyAlignment="1">
      <alignment horizontal="right" vertical="center" wrapText="1"/>
    </xf>
    <xf numFmtId="0" fontId="8" fillId="2" borderId="1" xfId="0" applyFont="1" applyFill="1" applyBorder="1" applyAlignment="1">
      <alignment horizontal="right" vertical="center" wrapText="1"/>
    </xf>
    <xf numFmtId="0" fontId="14" fillId="2" borderId="1" xfId="0" applyFont="1" applyFill="1" applyBorder="1" applyAlignment="1">
      <alignment horizontal="right" vertical="center"/>
    </xf>
    <xf numFmtId="4" fontId="14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/>
    </xf>
    <xf numFmtId="0" fontId="14" fillId="2" borderId="1" xfId="0" applyFont="1" applyFill="1" applyBorder="1" applyAlignment="1">
      <alignment horizontal="center" vertical="center"/>
    </xf>
    <xf numFmtId="0" fontId="3" fillId="2" borderId="33" xfId="0" applyFont="1" applyFill="1" applyBorder="1" applyAlignment="1">
      <alignment horizontal="right"/>
    </xf>
    <xf numFmtId="0" fontId="3" fillId="2" borderId="33" xfId="0" applyFont="1" applyFill="1" applyBorder="1"/>
    <xf numFmtId="0" fontId="3" fillId="2" borderId="1" xfId="0" applyFont="1" applyFill="1" applyBorder="1" applyAlignment="1">
      <alignment horizontal="right"/>
    </xf>
    <xf numFmtId="0" fontId="15" fillId="2" borderId="6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right" vertical="center"/>
    </xf>
    <xf numFmtId="164" fontId="3" fillId="2" borderId="10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/>
    </xf>
    <xf numFmtId="10" fontId="3" fillId="2" borderId="10" xfId="0" applyNumberFormat="1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/>
    </xf>
    <xf numFmtId="4" fontId="3" fillId="2" borderId="13" xfId="0" applyNumberFormat="1" applyFont="1" applyFill="1" applyBorder="1" applyAlignment="1">
      <alignment horizontal="right" vertical="center"/>
    </xf>
    <xf numFmtId="10" fontId="3" fillId="2" borderId="14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/>
    </xf>
    <xf numFmtId="49" fontId="17" fillId="2" borderId="1" xfId="0" applyNumberFormat="1" applyFont="1" applyFill="1" applyBorder="1" applyAlignment="1">
      <alignment horizontal="left" vertical="center" wrapText="1"/>
    </xf>
    <xf numFmtId="49" fontId="17" fillId="2" borderId="1" xfId="0" applyNumberFormat="1" applyFont="1" applyFill="1" applyBorder="1" applyAlignment="1">
      <alignment horizontal="center" vertical="center" wrapText="1"/>
    </xf>
    <xf numFmtId="0" fontId="3" fillId="2" borderId="34" xfId="0" applyFont="1" applyFill="1" applyBorder="1" applyAlignment="1">
      <alignment horizontal="center"/>
    </xf>
    <xf numFmtId="0" fontId="3" fillId="2" borderId="35" xfId="0" applyFont="1" applyFill="1" applyBorder="1"/>
    <xf numFmtId="0" fontId="3" fillId="2" borderId="6" xfId="0" applyFont="1" applyFill="1" applyBorder="1" applyAlignment="1">
      <alignment horizontal="center"/>
    </xf>
    <xf numFmtId="0" fontId="3" fillId="2" borderId="10" xfId="0" applyFont="1" applyFill="1" applyBorder="1"/>
    <xf numFmtId="0" fontId="3" fillId="2" borderId="10" xfId="0" applyFont="1" applyFill="1" applyBorder="1" applyAlignment="1">
      <alignment horizontal="center"/>
    </xf>
    <xf numFmtId="0" fontId="3" fillId="2" borderId="32" xfId="0" applyFont="1" applyFill="1" applyBorder="1" applyAlignment="1">
      <alignment horizontal="center"/>
    </xf>
    <xf numFmtId="0" fontId="3" fillId="2" borderId="14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 vertical="center"/>
    </xf>
    <xf numFmtId="49" fontId="14" fillId="5" borderId="38" xfId="0" applyNumberFormat="1" applyFont="1" applyFill="1" applyBorder="1" applyAlignment="1">
      <alignment horizontal="right" vertical="center" wrapText="1"/>
    </xf>
    <xf numFmtId="0" fontId="20" fillId="5" borderId="38" xfId="0" applyFont="1" applyFill="1" applyBorder="1" applyAlignment="1">
      <alignment horizontal="right" vertical="center" wrapText="1"/>
    </xf>
    <xf numFmtId="0" fontId="3" fillId="5" borderId="38" xfId="0" applyFont="1" applyFill="1" applyBorder="1" applyAlignment="1">
      <alignment horizontal="center" vertical="center"/>
    </xf>
    <xf numFmtId="0" fontId="21" fillId="5" borderId="38" xfId="0" applyFont="1" applyFill="1" applyBorder="1" applyAlignment="1">
      <alignment horizontal="right" vertical="center"/>
    </xf>
    <xf numFmtId="4" fontId="13" fillId="5" borderId="38" xfId="0" applyNumberFormat="1" applyFont="1" applyFill="1" applyBorder="1" applyAlignment="1">
      <alignment horizontal="center" vertical="center"/>
    </xf>
    <xf numFmtId="4" fontId="8" fillId="5" borderId="39" xfId="0" applyNumberFormat="1" applyFont="1" applyFill="1" applyBorder="1" applyAlignment="1">
      <alignment horizontal="center" vertical="center"/>
    </xf>
    <xf numFmtId="49" fontId="14" fillId="5" borderId="41" xfId="0" applyNumberFormat="1" applyFont="1" applyFill="1" applyBorder="1" applyAlignment="1">
      <alignment horizontal="right" vertical="center" wrapText="1"/>
    </xf>
    <xf numFmtId="49" fontId="14" fillId="5" borderId="42" xfId="0" applyNumberFormat="1" applyFont="1" applyFill="1" applyBorder="1" applyAlignment="1">
      <alignment horizontal="right" vertical="center" wrapText="1"/>
    </xf>
    <xf numFmtId="0" fontId="8" fillId="5" borderId="42" xfId="0" applyFont="1" applyFill="1" applyBorder="1" applyAlignment="1">
      <alignment horizontal="right" vertical="center" wrapText="1"/>
    </xf>
    <xf numFmtId="0" fontId="3" fillId="5" borderId="42" xfId="0" applyFont="1" applyFill="1" applyBorder="1" applyAlignment="1">
      <alignment horizontal="center" vertical="center"/>
    </xf>
    <xf numFmtId="0" fontId="14" fillId="5" borderId="42" xfId="0" applyFont="1" applyFill="1" applyBorder="1" applyAlignment="1">
      <alignment horizontal="right" vertical="center"/>
    </xf>
    <xf numFmtId="4" fontId="13" fillId="5" borderId="43" xfId="0" applyNumberFormat="1" applyFont="1" applyFill="1" applyBorder="1" applyAlignment="1">
      <alignment horizontal="center" vertical="center"/>
    </xf>
    <xf numFmtId="0" fontId="0" fillId="6" borderId="0" xfId="0" applyFill="1"/>
    <xf numFmtId="0" fontId="5" fillId="0" borderId="9" xfId="0" applyFont="1" applyBorder="1"/>
    <xf numFmtId="4" fontId="11" fillId="9" borderId="25" xfId="0" applyNumberFormat="1" applyFont="1" applyFill="1" applyBorder="1" applyAlignment="1" applyProtection="1">
      <alignment horizontal="center" vertical="center" wrapText="1"/>
      <protection locked="0"/>
    </xf>
    <xf numFmtId="0" fontId="18" fillId="2" borderId="1" xfId="0" applyFont="1" applyFill="1" applyBorder="1" applyAlignment="1">
      <alignment horizontal="left" vertical="center"/>
    </xf>
    <xf numFmtId="167" fontId="0" fillId="6" borderId="0" xfId="0" applyNumberFormat="1" applyFill="1"/>
    <xf numFmtId="0" fontId="6" fillId="2" borderId="9" xfId="0" applyFont="1" applyFill="1" applyBorder="1" applyAlignment="1">
      <alignment horizontal="center" vertical="top" wrapText="1"/>
    </xf>
    <xf numFmtId="0" fontId="18" fillId="2" borderId="9" xfId="0" applyFont="1" applyFill="1" applyBorder="1" applyAlignment="1">
      <alignment horizontal="left" vertical="center"/>
    </xf>
    <xf numFmtId="0" fontId="6" fillId="2" borderId="37" xfId="0" applyFont="1" applyFill="1" applyBorder="1" applyAlignment="1">
      <alignment horizontal="center" vertical="top" wrapText="1"/>
    </xf>
    <xf numFmtId="4" fontId="8" fillId="3" borderId="1" xfId="0" applyNumberFormat="1" applyFont="1" applyFill="1" applyBorder="1" applyAlignment="1">
      <alignment horizontal="center" vertical="center" wrapText="1"/>
    </xf>
    <xf numFmtId="4" fontId="27" fillId="7" borderId="1" xfId="0" applyNumberFormat="1" applyFont="1" applyFill="1" applyBorder="1" applyAlignment="1">
      <alignment horizontal="left" vertical="center" wrapText="1"/>
    </xf>
    <xf numFmtId="4" fontId="18" fillId="8" borderId="1" xfId="0" applyNumberFormat="1" applyFont="1" applyFill="1" applyBorder="1" applyAlignment="1">
      <alignment horizontal="center" vertical="center" wrapText="1"/>
    </xf>
    <xf numFmtId="4" fontId="3" fillId="8" borderId="1" xfId="0" applyNumberFormat="1" applyFont="1" applyFill="1" applyBorder="1" applyAlignment="1">
      <alignment horizontal="center" vertical="center"/>
    </xf>
    <xf numFmtId="0" fontId="11" fillId="0" borderId="25" xfId="0" applyFont="1" applyBorder="1" applyAlignment="1">
      <alignment horizontal="center" vertical="center" wrapText="1"/>
    </xf>
    <xf numFmtId="166" fontId="11" fillId="0" borderId="25" xfId="0" applyNumberFormat="1" applyFont="1" applyBorder="1" applyAlignment="1">
      <alignment horizontal="center" vertical="center" wrapText="1"/>
    </xf>
    <xf numFmtId="0" fontId="11" fillId="0" borderId="25" xfId="0" applyFont="1" applyBorder="1" applyAlignment="1">
      <alignment horizontal="left" vertical="center" wrapText="1"/>
    </xf>
    <xf numFmtId="4" fontId="11" fillId="0" borderId="24" xfId="0" applyNumberFormat="1" applyFont="1" applyBorder="1" applyAlignment="1">
      <alignment horizontal="center" vertical="center" wrapText="1"/>
    </xf>
    <xf numFmtId="4" fontId="11" fillId="0" borderId="25" xfId="0" applyNumberFormat="1" applyFont="1" applyBorder="1" applyAlignment="1">
      <alignment horizontal="center" vertical="center" wrapText="1"/>
    </xf>
    <xf numFmtId="10" fontId="11" fillId="0" borderId="25" xfId="0" applyNumberFormat="1" applyFont="1" applyBorder="1" applyAlignment="1">
      <alignment horizontal="center" vertical="center"/>
    </xf>
    <xf numFmtId="4" fontId="0" fillId="6" borderId="0" xfId="0" applyNumberFormat="1" applyFill="1"/>
    <xf numFmtId="2" fontId="11" fillId="3" borderId="29" xfId="0" applyNumberFormat="1" applyFont="1" applyFill="1" applyBorder="1" applyAlignment="1">
      <alignment horizontal="center" vertical="center" wrapText="1"/>
    </xf>
    <xf numFmtId="0" fontId="11" fillId="3" borderId="29" xfId="0" applyFont="1" applyFill="1" applyBorder="1" applyAlignment="1">
      <alignment horizontal="center" vertical="center" wrapText="1"/>
    </xf>
    <xf numFmtId="0" fontId="3" fillId="2" borderId="28" xfId="0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/>
    </xf>
    <xf numFmtId="0" fontId="11" fillId="0" borderId="24" xfId="0" applyFont="1" applyBorder="1" applyAlignment="1">
      <alignment horizontal="center" vertical="center" wrapText="1"/>
    </xf>
    <xf numFmtId="166" fontId="12" fillId="0" borderId="25" xfId="0" applyNumberFormat="1" applyFont="1" applyBorder="1" applyAlignment="1">
      <alignment horizontal="center" vertical="center" wrapText="1"/>
    </xf>
    <xf numFmtId="0" fontId="11" fillId="0" borderId="31" xfId="0" applyFont="1" applyBorder="1" applyAlignment="1">
      <alignment horizontal="center" vertical="center" wrapText="1"/>
    </xf>
    <xf numFmtId="0" fontId="22" fillId="0" borderId="25" xfId="0" applyFont="1" applyBorder="1" applyAlignment="1">
      <alignment horizontal="left" vertical="center" wrapText="1"/>
    </xf>
    <xf numFmtId="4" fontId="8" fillId="5" borderId="43" xfId="0" applyNumberFormat="1" applyFont="1" applyFill="1" applyBorder="1" applyAlignment="1">
      <alignment horizontal="center" vertical="center"/>
    </xf>
    <xf numFmtId="4" fontId="18" fillId="8" borderId="1" xfId="0" applyNumberFormat="1" applyFont="1" applyFill="1" applyBorder="1" applyAlignment="1">
      <alignment horizontal="center" vertical="center"/>
    </xf>
    <xf numFmtId="9" fontId="13" fillId="5" borderId="38" xfId="4" applyFont="1" applyFill="1" applyBorder="1" applyAlignment="1" applyProtection="1">
      <alignment horizontal="center" vertical="center"/>
    </xf>
    <xf numFmtId="10" fontId="13" fillId="5" borderId="38" xfId="4" applyNumberFormat="1" applyFont="1" applyFill="1" applyBorder="1" applyAlignment="1" applyProtection="1">
      <alignment horizontal="center" vertical="center"/>
    </xf>
    <xf numFmtId="167" fontId="19" fillId="6" borderId="0" xfId="0" applyNumberFormat="1" applyFont="1" applyFill="1"/>
    <xf numFmtId="0" fontId="23" fillId="6" borderId="0" xfId="0" applyFont="1" applyFill="1" applyAlignment="1">
      <alignment horizontal="left" vertical="center"/>
    </xf>
    <xf numFmtId="0" fontId="0" fillId="6" borderId="0" xfId="0" applyFill="1" applyAlignment="1">
      <alignment vertical="center"/>
    </xf>
    <xf numFmtId="0" fontId="0" fillId="6" borderId="0" xfId="0" applyFill="1" applyAlignment="1">
      <alignment horizontal="center" vertical="center"/>
    </xf>
    <xf numFmtId="0" fontId="8" fillId="2" borderId="33" xfId="0" applyFont="1" applyFill="1" applyBorder="1" applyAlignment="1" applyProtection="1">
      <alignment horizontal="left"/>
      <protection locked="0"/>
    </xf>
    <xf numFmtId="0" fontId="3" fillId="2" borderId="1" xfId="0" applyFont="1" applyFill="1" applyBorder="1" applyAlignment="1" applyProtection="1">
      <alignment horizontal="left" vertical="center"/>
      <protection locked="0"/>
    </xf>
    <xf numFmtId="0" fontId="3" fillId="2" borderId="13" xfId="0" applyFont="1" applyFill="1" applyBorder="1" applyAlignment="1" applyProtection="1">
      <alignment horizontal="left" vertical="center"/>
      <protection locked="0"/>
    </xf>
    <xf numFmtId="0" fontId="3" fillId="2" borderId="13" xfId="0" applyFont="1" applyFill="1" applyBorder="1" applyAlignment="1" applyProtection="1">
      <alignment horizontal="right"/>
      <protection locked="0"/>
    </xf>
    <xf numFmtId="1" fontId="3" fillId="2" borderId="1" xfId="0" applyNumberFormat="1" applyFont="1" applyFill="1" applyBorder="1" applyAlignment="1" applyProtection="1">
      <alignment horizontal="left" vertical="center"/>
      <protection locked="0"/>
    </xf>
    <xf numFmtId="0" fontId="3" fillId="4" borderId="7" xfId="0" applyFont="1" applyFill="1" applyBorder="1" applyAlignment="1">
      <alignment horizontal="left" vertical="top"/>
    </xf>
    <xf numFmtId="0" fontId="5" fillId="0" borderId="9" xfId="0" applyFont="1" applyBorder="1"/>
    <xf numFmtId="0" fontId="5" fillId="0" borderId="8" xfId="0" applyFont="1" applyBorder="1"/>
    <xf numFmtId="49" fontId="3" fillId="2" borderId="7" xfId="0" applyNumberFormat="1" applyFont="1" applyFill="1" applyBorder="1" applyAlignment="1">
      <alignment horizontal="left" vertical="top" wrapText="1"/>
    </xf>
    <xf numFmtId="0" fontId="4" fillId="2" borderId="2" xfId="0" applyFont="1" applyFill="1" applyBorder="1" applyAlignment="1">
      <alignment horizontal="center" vertical="center" wrapText="1"/>
    </xf>
    <xf numFmtId="0" fontId="5" fillId="0" borderId="3" xfId="0" applyFont="1" applyBorder="1"/>
    <xf numFmtId="0" fontId="5" fillId="0" borderId="4" xfId="0" applyFont="1" applyBorder="1"/>
    <xf numFmtId="0" fontId="6" fillId="2" borderId="11" xfId="0" applyFont="1" applyFill="1" applyBorder="1" applyAlignment="1">
      <alignment horizontal="center" vertical="top" wrapText="1"/>
    </xf>
    <xf numFmtId="0" fontId="5" fillId="0" borderId="36" xfId="0" applyFont="1" applyBorder="1"/>
    <xf numFmtId="0" fontId="7" fillId="3" borderId="11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left" vertical="center" wrapText="1"/>
    </xf>
    <xf numFmtId="0" fontId="8" fillId="2" borderId="11" xfId="0" applyFont="1" applyFill="1" applyBorder="1" applyAlignment="1">
      <alignment horizontal="right" vertical="center"/>
    </xf>
    <xf numFmtId="0" fontId="8" fillId="2" borderId="5" xfId="0" applyFont="1" applyFill="1" applyBorder="1" applyAlignment="1">
      <alignment horizontal="right" vertical="center"/>
    </xf>
    <xf numFmtId="0" fontId="5" fillId="0" borderId="12" xfId="0" applyFont="1" applyBorder="1"/>
    <xf numFmtId="0" fontId="8" fillId="3" borderId="15" xfId="0" applyFont="1" applyFill="1" applyBorder="1" applyAlignment="1">
      <alignment horizontal="center" vertical="center" wrapText="1"/>
    </xf>
    <xf numFmtId="0" fontId="5" fillId="0" borderId="19" xfId="0" applyFont="1" applyBorder="1"/>
    <xf numFmtId="0" fontId="8" fillId="2" borderId="16" xfId="0" applyFont="1" applyFill="1" applyBorder="1" applyAlignment="1">
      <alignment horizontal="center" vertical="center"/>
    </xf>
    <xf numFmtId="0" fontId="5" fillId="0" borderId="17" xfId="0" applyFont="1" applyBorder="1"/>
    <xf numFmtId="0" fontId="5" fillId="0" borderId="18" xfId="0" applyFont="1" applyBorder="1"/>
    <xf numFmtId="0" fontId="8" fillId="2" borderId="15" xfId="0" applyFont="1" applyFill="1" applyBorder="1" applyAlignment="1">
      <alignment horizontal="center" vertical="center" wrapText="1"/>
    </xf>
    <xf numFmtId="4" fontId="8" fillId="3" borderId="15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18" fillId="2" borderId="40" xfId="0" applyFont="1" applyFill="1" applyBorder="1" applyAlignment="1" applyProtection="1">
      <alignment vertical="center" wrapText="1"/>
      <protection locked="0"/>
    </xf>
    <xf numFmtId="0" fontId="23" fillId="0" borderId="40" xfId="0" applyFont="1" applyBorder="1" applyAlignment="1" applyProtection="1">
      <alignment vertical="center"/>
      <protection locked="0"/>
    </xf>
    <xf numFmtId="0" fontId="5" fillId="0" borderId="38" xfId="0" applyFont="1" applyBorder="1" applyAlignment="1">
      <alignment horizontal="center" wrapText="1"/>
    </xf>
    <xf numFmtId="0" fontId="5" fillId="0" borderId="39" xfId="0" applyFont="1" applyBorder="1" applyAlignment="1">
      <alignment horizontal="center" wrapText="1"/>
    </xf>
    <xf numFmtId="0" fontId="8" fillId="2" borderId="7" xfId="0" applyFont="1" applyFill="1" applyBorder="1" applyAlignment="1">
      <alignment horizontal="center" vertical="center"/>
    </xf>
    <xf numFmtId="4" fontId="8" fillId="3" borderId="16" xfId="0" applyNumberFormat="1" applyFont="1" applyFill="1" applyBorder="1" applyAlignment="1">
      <alignment horizontal="center" vertical="center" wrapText="1"/>
    </xf>
    <xf numFmtId="49" fontId="8" fillId="3" borderId="15" xfId="0" applyNumberFormat="1" applyFont="1" applyFill="1" applyBorder="1" applyAlignment="1">
      <alignment horizontal="center" vertical="center" wrapText="1"/>
    </xf>
  </cellXfs>
  <cellStyles count="11">
    <cellStyle name="Moeda 2" xfId="3" xr:uid="{00000000-0005-0000-0000-000002000000}"/>
    <cellStyle name="Normal" xfId="0" builtinId="0"/>
    <cellStyle name="Normal 2" xfId="1" xr:uid="{00000000-0005-0000-0000-000004000000}"/>
    <cellStyle name="Normal 2 2" xfId="9" xr:uid="{00000000-0005-0000-0000-000005000000}"/>
    <cellStyle name="Normal 3" xfId="5" xr:uid="{00000000-0005-0000-0000-000006000000}"/>
    <cellStyle name="Normal 3 2" xfId="8" xr:uid="{00000000-0005-0000-0000-000007000000}"/>
    <cellStyle name="Normal 4" xfId="6" xr:uid="{00000000-0005-0000-0000-000008000000}"/>
    <cellStyle name="Normal 5" xfId="7" xr:uid="{00000000-0005-0000-0000-000009000000}"/>
    <cellStyle name="Porcentagem" xfId="4" builtinId="5"/>
    <cellStyle name="Porcentagem 2" xfId="2" xr:uid="{00000000-0005-0000-0000-00000B000000}"/>
    <cellStyle name="Vírgula 2" xfId="10" xr:uid="{00000000-0005-0000-0000-00000C000000}"/>
  </cellStyles>
  <dxfs count="2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FF00"/>
      </font>
      <fill>
        <patternFill patternType="solid">
          <fgColor rgb="FFFF0000"/>
          <bgColor rgb="FFFF0000"/>
        </patternFill>
      </fill>
    </dxf>
    <dxf>
      <font>
        <color rgb="FFFFFF00"/>
      </font>
      <fill>
        <patternFill patternType="solid">
          <fgColor rgb="FFFF0000"/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ont>
        <color rgb="FFFF0000"/>
      </font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548DD4"/>
      <color rgb="FF4F81B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148166</xdr:colOff>
      <xdr:row>3</xdr:row>
      <xdr:rowOff>254000</xdr:rowOff>
    </xdr:from>
    <xdr:ext cx="740833" cy="751417"/>
    <xdr:pic>
      <xdr:nvPicPr>
        <xdr:cNvPr id="3" name="image2.gif">
          <a:extLst>
            <a:ext uri="{FF2B5EF4-FFF2-40B4-BE49-F238E27FC236}">
              <a16:creationId xmlns:a16="http://schemas.microsoft.com/office/drawing/2014/main" id="{971DB9AB-F87E-4D7B-8980-65A99AC4181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9749" y="613833"/>
          <a:ext cx="740833" cy="751417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Plan10">
    <tabColor rgb="FF548DD4"/>
  </sheetPr>
  <dimension ref="B1:AC182"/>
  <sheetViews>
    <sheetView showGridLines="0" tabSelected="1" topLeftCell="A3" zoomScale="90" zoomScaleNormal="90" workbookViewId="0">
      <pane ySplit="9" topLeftCell="A12" activePane="bottomLeft" state="frozen"/>
      <selection activeCell="M8" sqref="M8"/>
      <selection pane="bottomLeft" activeCell="D8" sqref="D8:L8"/>
    </sheetView>
  </sheetViews>
  <sheetFormatPr defaultColWidth="12.625" defaultRowHeight="14.25" x14ac:dyDescent="0.2"/>
  <cols>
    <col min="1" max="1" width="0.875" customWidth="1"/>
    <col min="2" max="2" width="5.125" customWidth="1"/>
    <col min="3" max="3" width="8.25" customWidth="1"/>
    <col min="4" max="4" width="12.25" customWidth="1"/>
    <col min="5" max="5" width="67.125" customWidth="1"/>
    <col min="6" max="6" width="13.375" customWidth="1"/>
    <col min="7" max="7" width="7.25" customWidth="1"/>
    <col min="8" max="8" width="7.125" hidden="1" customWidth="1"/>
    <col min="9" max="9" width="10.375" customWidth="1"/>
    <col min="10" max="10" width="10.625" customWidth="1"/>
    <col min="11" max="11" width="9.375" customWidth="1"/>
    <col min="12" max="12" width="7.125" customWidth="1"/>
    <col min="13" max="13" width="9.375" customWidth="1"/>
    <col min="14" max="14" width="7.125" hidden="1" customWidth="1"/>
    <col min="15" max="15" width="10.375" customWidth="1"/>
    <col min="16" max="16" width="10.625" customWidth="1"/>
    <col min="17" max="17" width="18.75" customWidth="1"/>
    <col min="18" max="18" width="4" hidden="1" customWidth="1"/>
    <col min="19" max="19" width="1.75" hidden="1" customWidth="1"/>
    <col min="20" max="20" width="5" hidden="1" customWidth="1"/>
    <col min="21" max="21" width="9" hidden="1" customWidth="1"/>
    <col min="22" max="22" width="9.125" hidden="1" customWidth="1"/>
    <col min="23" max="23" width="2.625" hidden="1" customWidth="1"/>
    <col min="24" max="24" width="6.25" style="109" hidden="1" customWidth="1"/>
    <col min="25" max="25" width="10.75" style="110" hidden="1" customWidth="1"/>
    <col min="26" max="26" width="13.375" style="111" hidden="1" customWidth="1"/>
    <col min="27" max="27" width="12.75" style="77" hidden="1" customWidth="1"/>
    <col min="28" max="28" width="12.625" style="81" hidden="1" customWidth="1"/>
    <col min="29" max="29" width="12.625" style="77" hidden="1" customWidth="1"/>
    <col min="30" max="33" width="0" hidden="1" customWidth="1"/>
  </cols>
  <sheetData>
    <row r="1" spans="2:29" x14ac:dyDescent="0.2">
      <c r="B1" s="121" t="s">
        <v>3</v>
      </c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3"/>
      <c r="R1" s="1"/>
      <c r="S1" s="1"/>
      <c r="T1" s="1"/>
      <c r="U1" s="1"/>
      <c r="V1" s="1"/>
      <c r="W1" s="1"/>
      <c r="X1" s="80"/>
      <c r="Y1" s="1"/>
      <c r="Z1" s="1"/>
    </row>
    <row r="2" spans="2:29" x14ac:dyDescent="0.2">
      <c r="B2" s="124" t="e">
        <f>#REF!</f>
        <v>#REF!</v>
      </c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25"/>
      <c r="R2" s="1"/>
      <c r="S2" s="1"/>
      <c r="T2" s="1"/>
      <c r="U2" s="1"/>
      <c r="V2" s="1"/>
      <c r="W2" s="1"/>
      <c r="X2" s="80"/>
      <c r="Y2" s="1"/>
      <c r="Z2" s="1"/>
    </row>
    <row r="3" spans="2:29" ht="7.5" customHeight="1" x14ac:dyDescent="0.2">
      <c r="B3" s="82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64"/>
      <c r="S3" s="64"/>
      <c r="T3" s="64"/>
      <c r="U3" s="64"/>
      <c r="V3" s="64"/>
      <c r="W3" s="64"/>
      <c r="X3" s="83"/>
      <c r="Y3" s="64"/>
      <c r="Z3" s="64"/>
    </row>
    <row r="4" spans="2:29" ht="93.75" customHeight="1" x14ac:dyDescent="0.35">
      <c r="B4" s="84"/>
      <c r="C4" s="141" t="s">
        <v>397</v>
      </c>
      <c r="D4" s="141"/>
      <c r="E4" s="141"/>
      <c r="F4" s="141"/>
      <c r="G4" s="141"/>
      <c r="H4" s="141"/>
      <c r="I4" s="141"/>
      <c r="J4" s="141"/>
      <c r="K4" s="141"/>
      <c r="L4" s="141"/>
      <c r="M4" s="141"/>
      <c r="N4" s="141"/>
      <c r="O4" s="141"/>
      <c r="P4" s="141"/>
      <c r="Q4" s="142"/>
      <c r="R4" s="64"/>
      <c r="S4" s="64"/>
      <c r="T4" s="64"/>
      <c r="U4" s="64"/>
      <c r="V4" s="64"/>
      <c r="W4" s="64"/>
      <c r="X4" s="83"/>
      <c r="Y4" s="64"/>
      <c r="Z4" s="64"/>
    </row>
    <row r="5" spans="2:29" ht="51" customHeight="1" x14ac:dyDescent="0.2">
      <c r="B5" s="126" t="s">
        <v>4</v>
      </c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118"/>
      <c r="Q5" s="125"/>
      <c r="R5" s="1"/>
      <c r="S5" s="1"/>
      <c r="T5" s="1"/>
      <c r="U5" s="1"/>
      <c r="V5" s="1"/>
      <c r="W5" s="1"/>
      <c r="X5" s="80"/>
      <c r="Y5" s="1"/>
      <c r="Z5" s="1"/>
    </row>
    <row r="6" spans="2:29" ht="19.5" x14ac:dyDescent="0.2">
      <c r="B6" s="45"/>
      <c r="C6" s="46" t="s">
        <v>20</v>
      </c>
      <c r="D6" s="127" t="s">
        <v>325</v>
      </c>
      <c r="E6" s="118"/>
      <c r="F6" s="118"/>
      <c r="G6" s="118"/>
      <c r="H6" s="118"/>
      <c r="I6" s="118"/>
      <c r="J6" s="118"/>
      <c r="K6" s="118"/>
      <c r="L6" s="118"/>
      <c r="M6" s="119"/>
      <c r="N6" s="47"/>
      <c r="O6" s="47"/>
      <c r="P6" s="46" t="s">
        <v>2</v>
      </c>
      <c r="Q6" s="48"/>
      <c r="R6" s="1"/>
      <c r="S6" s="1"/>
      <c r="T6" s="1"/>
      <c r="U6" s="1"/>
      <c r="V6" s="1"/>
      <c r="W6" s="1"/>
      <c r="X6" s="80"/>
      <c r="Y6" s="1"/>
      <c r="Z6" s="1"/>
    </row>
    <row r="7" spans="2:29" x14ac:dyDescent="0.2">
      <c r="B7" s="128" t="s">
        <v>21</v>
      </c>
      <c r="C7" s="119"/>
      <c r="D7" s="138" t="s">
        <v>360</v>
      </c>
      <c r="E7" s="138"/>
      <c r="F7" s="138"/>
      <c r="G7" s="138"/>
      <c r="H7" s="138"/>
      <c r="I7" s="138"/>
      <c r="J7" s="138"/>
      <c r="K7" s="138"/>
      <c r="L7" s="138"/>
      <c r="M7" s="49"/>
      <c r="N7" s="49"/>
      <c r="O7" s="49"/>
      <c r="P7" s="49" t="s">
        <v>25</v>
      </c>
      <c r="Q7" s="50">
        <v>1.1195000000000002</v>
      </c>
      <c r="R7" s="1"/>
      <c r="S7" s="1"/>
      <c r="T7" s="1"/>
      <c r="U7" s="1"/>
      <c r="V7" s="1"/>
      <c r="W7" s="1"/>
      <c r="X7" s="80"/>
      <c r="Y7" s="1"/>
      <c r="Z7" s="1"/>
    </row>
    <row r="8" spans="2:29" ht="14.25" customHeight="1" x14ac:dyDescent="0.2">
      <c r="B8" s="129" t="s">
        <v>5</v>
      </c>
      <c r="C8" s="130"/>
      <c r="D8" s="139" t="s">
        <v>398</v>
      </c>
      <c r="E8" s="140"/>
      <c r="F8" s="140"/>
      <c r="G8" s="140"/>
      <c r="H8" s="140"/>
      <c r="I8" s="140"/>
      <c r="J8" s="140"/>
      <c r="K8" s="140"/>
      <c r="L8" s="140"/>
      <c r="M8" s="52"/>
      <c r="N8" s="52"/>
      <c r="O8" s="52"/>
      <c r="P8" s="52" t="s">
        <v>26</v>
      </c>
      <c r="Q8" s="53">
        <v>0.69290000000000007</v>
      </c>
      <c r="R8" s="1"/>
      <c r="S8" s="1"/>
      <c r="T8" s="1"/>
      <c r="U8" s="1"/>
      <c r="V8" s="1"/>
      <c r="W8" s="1"/>
      <c r="X8" s="80"/>
      <c r="Y8" s="1"/>
      <c r="Z8" s="1"/>
    </row>
    <row r="9" spans="2:29" x14ac:dyDescent="0.2">
      <c r="B9" s="131" t="s">
        <v>6</v>
      </c>
      <c r="C9" s="131" t="s">
        <v>7</v>
      </c>
      <c r="D9" s="131" t="s">
        <v>8</v>
      </c>
      <c r="E9" s="145" t="s">
        <v>9</v>
      </c>
      <c r="F9" s="145" t="s">
        <v>10</v>
      </c>
      <c r="G9" s="137" t="s">
        <v>11</v>
      </c>
      <c r="H9" s="133" t="s">
        <v>12</v>
      </c>
      <c r="I9" s="134"/>
      <c r="J9" s="134"/>
      <c r="K9" s="135"/>
      <c r="L9" s="136" t="s">
        <v>13</v>
      </c>
      <c r="M9" s="137" t="s">
        <v>14</v>
      </c>
      <c r="N9" s="144" t="s">
        <v>15</v>
      </c>
      <c r="O9" s="134"/>
      <c r="P9" s="134"/>
      <c r="Q9" s="135"/>
      <c r="R9" s="1"/>
      <c r="S9" s="1"/>
      <c r="T9" s="1"/>
      <c r="U9" s="1"/>
      <c r="V9" s="143"/>
      <c r="W9" s="118"/>
      <c r="X9" s="119"/>
      <c r="Y9" s="1"/>
      <c r="Z9" s="1"/>
    </row>
    <row r="10" spans="2:29" ht="38.25" x14ac:dyDescent="0.2">
      <c r="B10" s="132"/>
      <c r="C10" s="132"/>
      <c r="D10" s="132"/>
      <c r="E10" s="132"/>
      <c r="F10" s="132"/>
      <c r="G10" s="132"/>
      <c r="H10" s="3"/>
      <c r="I10" s="3" t="s">
        <v>16</v>
      </c>
      <c r="J10" s="3" t="s">
        <v>249</v>
      </c>
      <c r="K10" s="3" t="s">
        <v>17</v>
      </c>
      <c r="L10" s="132"/>
      <c r="M10" s="132"/>
      <c r="N10" s="3"/>
      <c r="O10" s="3" t="s">
        <v>16</v>
      </c>
      <c r="P10" s="3" t="s">
        <v>249</v>
      </c>
      <c r="Q10" s="3" t="s">
        <v>17</v>
      </c>
      <c r="R10" s="4"/>
      <c r="S10" s="4"/>
      <c r="T10" s="4"/>
      <c r="U10" s="4"/>
      <c r="V10" s="85"/>
      <c r="W10" s="85"/>
      <c r="X10" s="86"/>
      <c r="Y10" s="4"/>
      <c r="Z10" s="87">
        <f>Q168-1046018.29</f>
        <v>-1046018.29</v>
      </c>
    </row>
    <row r="11" spans="2:29" x14ac:dyDescent="0.2">
      <c r="B11" s="6"/>
      <c r="C11" s="7"/>
      <c r="D11" s="7"/>
      <c r="E11" s="7"/>
      <c r="F11" s="7"/>
      <c r="G11" s="7"/>
      <c r="H11" s="7"/>
      <c r="I11" s="7"/>
      <c r="J11" s="7"/>
      <c r="K11" s="7"/>
      <c r="L11" s="1"/>
      <c r="M11" s="7"/>
      <c r="N11" s="7"/>
      <c r="O11" s="7"/>
      <c r="P11" s="7"/>
      <c r="Q11" s="8"/>
      <c r="R11" s="1"/>
      <c r="S11" s="1"/>
      <c r="T11" s="1"/>
      <c r="U11" s="1"/>
      <c r="V11" s="1"/>
      <c r="W11" s="1"/>
      <c r="X11" s="80" t="s">
        <v>361</v>
      </c>
      <c r="Y11" s="88" t="e">
        <f>Y168</f>
        <v>#REF!</v>
      </c>
      <c r="Z11" s="1"/>
    </row>
    <row r="12" spans="2:29" x14ac:dyDescent="0.2">
      <c r="B12" s="9">
        <v>1</v>
      </c>
      <c r="C12" s="10"/>
      <c r="D12" s="10"/>
      <c r="E12" s="11" t="s">
        <v>332</v>
      </c>
      <c r="F12" s="11"/>
      <c r="G12" s="11"/>
      <c r="H12" s="11"/>
      <c r="I12" s="11"/>
      <c r="J12" s="11"/>
      <c r="K12" s="11"/>
      <c r="L12" s="12"/>
      <c r="M12" s="11"/>
      <c r="N12" s="11"/>
      <c r="O12" s="11"/>
      <c r="P12" s="11"/>
      <c r="Q12" s="13">
        <f>Q16</f>
        <v>0</v>
      </c>
      <c r="R12" s="1"/>
      <c r="S12" s="1"/>
      <c r="T12" s="1"/>
      <c r="U12" s="1"/>
      <c r="V12" s="1"/>
      <c r="W12" s="1"/>
      <c r="X12" s="80"/>
      <c r="Y12" s="1"/>
      <c r="Z12" s="1"/>
    </row>
    <row r="13" spans="2:29" ht="21" customHeight="1" x14ac:dyDescent="0.2">
      <c r="B13" s="14" t="s">
        <v>27</v>
      </c>
      <c r="C13" s="89" t="s">
        <v>175</v>
      </c>
      <c r="D13" s="90" t="s">
        <v>1</v>
      </c>
      <c r="E13" s="91" t="s">
        <v>321</v>
      </c>
      <c r="F13" s="89" t="s">
        <v>203</v>
      </c>
      <c r="G13" s="79"/>
      <c r="H13" s="92"/>
      <c r="I13" s="92">
        <v>877.68</v>
      </c>
      <c r="J13" s="92">
        <v>0</v>
      </c>
      <c r="K13" s="93">
        <f>ROUNDDOWN(I13+J13,2)</f>
        <v>877.68</v>
      </c>
      <c r="L13" s="94">
        <v>0.25190000000000001</v>
      </c>
      <c r="M13" s="15">
        <f>IFERROR(IF(L13="-",(ROUND(K13,2)),(ROUND(K13*(1+L13),2))),"-")</f>
        <v>1098.77</v>
      </c>
      <c r="N13" s="15"/>
      <c r="O13" s="15">
        <f>IF(($J13=0),$Q13,IF(I13=0,0,IF($L13&lt;&gt;"-",IFERROR(TRUNC(TRUNC((I13*(1+$L13)),2)*$G13,2),0),IFERROR(TRUNC(I13*$G13,2),0))))</f>
        <v>0</v>
      </c>
      <c r="P13" s="15">
        <f>IF(J13=0,0,Q13-O13)</f>
        <v>0</v>
      </c>
      <c r="Q13" s="16">
        <f>IFERROR(ROUND(ROUND(M13,2)*ROUND(G13,2),2),0)</f>
        <v>0</v>
      </c>
      <c r="R13" s="54"/>
      <c r="S13" s="1"/>
      <c r="T13" s="1" t="str">
        <f t="shared" ref="T13:T166" si="0">B13</f>
        <v>1.1</v>
      </c>
      <c r="U13" s="1">
        <f>IF(J13=0,Q13-O13)</f>
        <v>0</v>
      </c>
      <c r="V13" s="1"/>
      <c r="W13" s="1"/>
      <c r="X13" s="92">
        <f>IFERROR(IF(OR($D13="ANP",$D13="DAER",$D13="CONSULTORIA DNIT",$D13="PREGÃO ELETRÔNICO",$D13="DMLU",$D13="DMAE",$D13="CEEE",$D13="EPTC",$D13="ORSE",$D13="SEINFRA",$D13="CREA",$D13="CAU",$D13="CEHOP",$D13="SIURB",$D13="DER-PR",$D13="SUDECAP",$D13=#REF!,$D13=#REF!),VLOOKUP($C13,#REF!,7,FALSE),IF($D13="INDEXADO",VLOOKUP($C13,#REF!,17,FALSE),IF($D13="CCU",VLOOKUP($C13,#REF!,6,FALSE),IF($D13="MERCADO",VLOOKUP(PE_243_2026!$C13,#REF!,8,FALSE),IF($D13="PLEO",VLOOKUP($C13,#REF!,4,FALSE),IF($D13="SICRO",VLOOKUP($C13,#REF!,6,FALSE),IF($D13="SINAPI",IFERROR((VLOOKUP($C13,#REF!,5,FALSE)),"-"),"-"))))))),0)</f>
        <v>0</v>
      </c>
      <c r="Y13" s="92" t="e">
        <f>IF(OR($D13="ANP",$D13="DAER",$D13="CONSULTORIA DNIT",$D13="PREGÃO ELETRÔNICO",$D13="DMLU",$D13="DMAE",$D13="CEEE",$D13="EPTC",$D13="ORSE",$D13="SEINFRA",$D13="CREA",$D13="CAU",$D13="CEHOP",$D13="SIURB",$D13="DER-PR",$D13="SUDECAP",$D13=#REF!,$D13=#REF!),VLOOKUP($C13,#REF!,8,FALSE),IF($D13="INDEXADO",VLOOKUP($C13,#REF!,18,FALSE),IF($D13="CCU",VLOOKUP($C13,#REF!,7,FALSE),IF($D13="MERCADO",VLOOKUP(PE_243_2026!$C13,#REF!,9,FALSE),IF($D13="PLEO",VLOOKUP($C13,#REF!,4,FALSE),IF($D13="SICRO",VLOOKUP($C13,#REF!,7,FALSE),IF($D13="SINAPI",IFERROR((VLOOKUP($C13,#REF!,6,FALSE)),(VLOOKUP($C13,#REF!,27,FALSE))),"-")))))))</f>
        <v>#REF!</v>
      </c>
      <c r="Z13" s="1">
        <v>1098.76</v>
      </c>
      <c r="AA13" s="95">
        <f>M13-Z13</f>
        <v>9.9999999999909051E-3</v>
      </c>
      <c r="AB13" s="81">
        <f t="shared" ref="AB13:AB14" si="1">M13*G13</f>
        <v>0</v>
      </c>
      <c r="AC13" s="81">
        <f>AA13*G13</f>
        <v>0</v>
      </c>
    </row>
    <row r="14" spans="2:29" ht="30.75" customHeight="1" x14ac:dyDescent="0.2">
      <c r="B14" s="14" t="s">
        <v>28</v>
      </c>
      <c r="C14" s="89" t="s">
        <v>188</v>
      </c>
      <c r="D14" s="90" t="s">
        <v>1</v>
      </c>
      <c r="E14" s="91" t="s">
        <v>338</v>
      </c>
      <c r="F14" s="89" t="s">
        <v>203</v>
      </c>
      <c r="G14" s="79"/>
      <c r="H14" s="92"/>
      <c r="I14" s="92">
        <v>3806.46</v>
      </c>
      <c r="J14" s="92">
        <v>214.1925</v>
      </c>
      <c r="K14" s="93">
        <f>ROUNDDOWN(I14+J14,2)</f>
        <v>4020.65</v>
      </c>
      <c r="L14" s="94">
        <v>0.25190000000000001</v>
      </c>
      <c r="M14" s="15">
        <f t="shared" ref="M14" si="2">IFERROR(IF(L14="-",(ROUND(K14,2)),(ROUND(K14*(1+L14),2))),"-")</f>
        <v>5033.45</v>
      </c>
      <c r="N14" s="15"/>
      <c r="O14" s="15">
        <f t="shared" ref="O14" si="3">IF(AND($H14=0,$J14=0),$Q14,IF(I14=0,0,IF($L14&lt;&gt;"-",IFERROR(TRUNC(TRUNC((I14*(1+$L14)),2)*$G14,2),0),IFERROR(TRUNC(I14*$G14,2),0))))</f>
        <v>0</v>
      </c>
      <c r="P14" s="15">
        <f t="shared" ref="P14" si="4">IF(J14=0,0,Q14-O14-N14)</f>
        <v>0</v>
      </c>
      <c r="Q14" s="16">
        <f t="shared" ref="Q14" si="5">IFERROR(ROUND(ROUND(M14,2)*ROUND(G14,2),2),0)</f>
        <v>0</v>
      </c>
      <c r="R14" s="54"/>
      <c r="S14" s="1"/>
      <c r="T14" s="1" t="str">
        <f t="shared" si="0"/>
        <v>1.2</v>
      </c>
      <c r="U14" s="1" t="b">
        <f t="shared" ref="U14" si="6">IF(J14=0,Q14-O14)</f>
        <v>0</v>
      </c>
      <c r="V14" s="1"/>
      <c r="W14" s="1"/>
      <c r="X14" s="92">
        <f>IFERROR(IF(OR($D14="ANP",$D14="DAER",$D14="CONSULTORIA DNIT",$D14="PREGÃO ELETRÔNICO",$D14="DMLU",$D14="DMAE",$D14="CEEE",$D14="EPTC",$D14="ORSE",$D14="SEINFRA",$D14="CREA",$D14="CAU",$D14="CEHOP",$D14="SIURB",$D14="DER-PR",$D14="SUDECAP",$D14=#REF!,$D14=#REF!),VLOOKUP($C14,#REF!,7,FALSE),IF($D14="INDEXADO",VLOOKUP($C14,#REF!,17,FALSE),IF($D14="CCU",VLOOKUP($C14,#REF!,6,FALSE),IF($D14="MERCADO",VLOOKUP(PE_243_2026!$C14,#REF!,8,FALSE),IF($D14="PLEO",VLOOKUP($C14,#REF!,4,FALSE),IF($D14="SICRO",VLOOKUP($C14,#REF!,6,FALSE),IF($D14="SINAPI",IFERROR((VLOOKUP($C14,#REF!,5,FALSE)),"-"),"-"))))))),0)</f>
        <v>0</v>
      </c>
      <c r="Y14" s="92" t="e">
        <f>IF(OR($D14="ANP",$D14="DAER",$D14="CONSULTORIA DNIT",$D14="PREGÃO ELETRÔNICO",$D14="DMLU",$D14="DMAE",$D14="CEEE",$D14="EPTC",$D14="ORSE",$D14="SEINFRA",$D14="CREA",$D14="CAU",$D14="CEHOP",$D14="SIURB",$D14="DER-PR",$D14="SUDECAP",$D14=#REF!,$D14=#REF!),VLOOKUP($C14,#REF!,8,FALSE),IF($D14="INDEXADO",VLOOKUP($C14,#REF!,18,FALSE),IF($D14="CCU",VLOOKUP($C14,#REF!,7,FALSE),IF($D14="MERCADO",VLOOKUP(PE_243_2026!$C14,#REF!,9,FALSE),IF($D14="PLEO",VLOOKUP($C14,#REF!,4,FALSE),IF($D14="SICRO",VLOOKUP($C14,#REF!,7,FALSE),IF($D14="SINAPI",IFERROR((VLOOKUP($C14,#REF!,6,FALSE)),(VLOOKUP($C14,#REF!,27,FALSE))),"-")))))))</f>
        <v>#REF!</v>
      </c>
      <c r="Z14" s="1">
        <v>5033.45</v>
      </c>
      <c r="AA14" s="95">
        <f>M14-Z14</f>
        <v>0</v>
      </c>
      <c r="AB14" s="81">
        <f t="shared" si="1"/>
        <v>0</v>
      </c>
      <c r="AC14" s="81">
        <f>AA14*G14</f>
        <v>0</v>
      </c>
    </row>
    <row r="15" spans="2:29" x14ac:dyDescent="0.2">
      <c r="B15" s="17"/>
      <c r="C15" s="18"/>
      <c r="D15" s="17"/>
      <c r="E15" s="19"/>
      <c r="F15" s="20"/>
      <c r="G15" s="21"/>
      <c r="H15" s="96"/>
      <c r="I15" s="96"/>
      <c r="J15" s="96"/>
      <c r="K15" s="97"/>
      <c r="L15" s="98"/>
      <c r="M15" s="22"/>
      <c r="N15" s="22"/>
      <c r="O15" s="22"/>
      <c r="P15" s="22"/>
      <c r="Q15" s="23"/>
      <c r="R15" s="1"/>
      <c r="S15" s="1"/>
      <c r="T15" s="1">
        <f t="shared" si="0"/>
        <v>0</v>
      </c>
      <c r="U15" s="1">
        <f t="shared" ref="U15:U34" si="7">IF(J15=0,Q15-O15)</f>
        <v>0</v>
      </c>
      <c r="V15" s="1"/>
      <c r="W15" s="1"/>
      <c r="X15" s="96"/>
      <c r="Y15" s="96"/>
      <c r="Z15" s="1"/>
      <c r="AA15" s="95"/>
      <c r="AC15" s="81"/>
    </row>
    <row r="16" spans="2:29" x14ac:dyDescent="0.2">
      <c r="B16" s="24"/>
      <c r="C16" s="25"/>
      <c r="D16" s="25"/>
      <c r="E16" s="25"/>
      <c r="F16" s="25"/>
      <c r="G16" s="25"/>
      <c r="H16" s="25"/>
      <c r="I16" s="25"/>
      <c r="J16" s="25"/>
      <c r="K16" s="25"/>
      <c r="L16" s="12"/>
      <c r="M16" s="26" t="s">
        <v>365</v>
      </c>
      <c r="N16" s="27"/>
      <c r="O16" s="27">
        <f>SUM(O13:O15)</f>
        <v>0</v>
      </c>
      <c r="P16" s="27">
        <f>SUM(P13:P15)</f>
        <v>0</v>
      </c>
      <c r="Q16" s="28">
        <f>SUM(Q13:Q15)</f>
        <v>0</v>
      </c>
      <c r="R16" s="99"/>
      <c r="S16" s="1">
        <v>1</v>
      </c>
      <c r="T16" s="1"/>
      <c r="U16" s="1">
        <f t="shared" si="7"/>
        <v>0</v>
      </c>
      <c r="V16" s="54">
        <f>SUM(O16:P16)</f>
        <v>0</v>
      </c>
      <c r="W16" s="1" t="str">
        <f>IF(V16&lt;&gt;Q16,"erro","ok")</f>
        <v>ok</v>
      </c>
      <c r="X16" s="25"/>
      <c r="Y16" s="25"/>
      <c r="Z16" s="1"/>
      <c r="AA16" s="95"/>
      <c r="AC16" s="81"/>
    </row>
    <row r="17" spans="2:29" x14ac:dyDescent="0.2">
      <c r="B17" s="29"/>
      <c r="C17" s="30"/>
      <c r="D17" s="31"/>
      <c r="E17" s="31"/>
      <c r="F17" s="30"/>
      <c r="G17" s="30"/>
      <c r="H17" s="30"/>
      <c r="I17" s="30"/>
      <c r="J17" s="30"/>
      <c r="K17" s="30"/>
      <c r="L17" s="1"/>
      <c r="M17" s="30"/>
      <c r="N17" s="30"/>
      <c r="O17" s="30"/>
      <c r="P17" s="30"/>
      <c r="Q17" s="32"/>
      <c r="R17" s="1"/>
      <c r="S17" s="1"/>
      <c r="T17" s="1">
        <f t="shared" si="0"/>
        <v>0</v>
      </c>
      <c r="U17" s="1">
        <f t="shared" si="7"/>
        <v>0</v>
      </c>
      <c r="V17" s="1"/>
      <c r="W17" s="1"/>
      <c r="X17" s="30"/>
      <c r="Y17" s="30"/>
      <c r="Z17" s="1"/>
      <c r="AA17" s="95"/>
      <c r="AC17" s="81"/>
    </row>
    <row r="18" spans="2:29" x14ac:dyDescent="0.2">
      <c r="B18" s="9">
        <v>2</v>
      </c>
      <c r="C18" s="10"/>
      <c r="D18" s="10"/>
      <c r="E18" s="11" t="s">
        <v>294</v>
      </c>
      <c r="F18" s="11"/>
      <c r="G18" s="11"/>
      <c r="H18" s="11"/>
      <c r="I18" s="11"/>
      <c r="J18" s="11"/>
      <c r="K18" s="11"/>
      <c r="L18" s="12"/>
      <c r="M18" s="11"/>
      <c r="N18" s="11"/>
      <c r="O18" s="11"/>
      <c r="P18" s="11"/>
      <c r="Q18" s="13">
        <f>Q35</f>
        <v>0</v>
      </c>
      <c r="R18" s="1"/>
      <c r="S18" s="1"/>
      <c r="T18" s="1">
        <f t="shared" si="0"/>
        <v>2</v>
      </c>
      <c r="U18" s="1">
        <f t="shared" si="7"/>
        <v>0</v>
      </c>
      <c r="V18" s="1"/>
      <c r="W18" s="1"/>
      <c r="X18" s="11"/>
      <c r="Y18" s="11"/>
      <c r="Z18" s="1"/>
      <c r="AA18" s="95"/>
      <c r="AC18" s="81"/>
    </row>
    <row r="19" spans="2:29" x14ac:dyDescent="0.2">
      <c r="B19" s="100" t="s">
        <v>29</v>
      </c>
      <c r="C19" s="89">
        <v>98524</v>
      </c>
      <c r="D19" s="101" t="s">
        <v>0</v>
      </c>
      <c r="E19" s="91" t="s">
        <v>247</v>
      </c>
      <c r="F19" s="89" t="s">
        <v>206</v>
      </c>
      <c r="G19" s="79"/>
      <c r="H19" s="92"/>
      <c r="I19" s="92">
        <v>3.9674999999999998</v>
      </c>
      <c r="J19" s="92">
        <v>0</v>
      </c>
      <c r="K19" s="93">
        <f>ROUND(I19+J19,20)</f>
        <v>3.9674999999999998</v>
      </c>
      <c r="L19" s="94">
        <v>0.25190000000000001</v>
      </c>
      <c r="M19" s="15">
        <f t="shared" ref="M19" si="8">IFERROR(IF(L19="-",(ROUND(K19,2)),(ROUND(K19*(1+L19),2))),"-")</f>
        <v>4.97</v>
      </c>
      <c r="N19" s="15"/>
      <c r="O19" s="15">
        <f t="shared" ref="O19" si="9">IF(AND($H19=0,$J19=0),$Q19,IF(I19=0,0,IF($L19&lt;&gt;"-",IFERROR(TRUNC(TRUNC((I19*(1+$L19)),2)*$G19,2),0),IFERROR(TRUNC(I19*$G19,2),0))))</f>
        <v>0</v>
      </c>
      <c r="P19" s="15">
        <f>IF(J19=0,0,Q19-O19-N19)</f>
        <v>0</v>
      </c>
      <c r="Q19" s="16">
        <f t="shared" ref="Q19" si="10">IFERROR(ROUND(ROUND(M19,2)*ROUND(G19,2),2),0)</f>
        <v>0</v>
      </c>
      <c r="R19" s="30"/>
      <c r="S19" s="30"/>
      <c r="T19" s="1" t="str">
        <f t="shared" si="0"/>
        <v>2.1</v>
      </c>
      <c r="U19" s="1">
        <f t="shared" si="7"/>
        <v>0</v>
      </c>
      <c r="V19" s="30"/>
      <c r="W19" s="30"/>
      <c r="X19" s="92">
        <f>IFERROR(IF(OR($D19="ANP",$D19="DAER",$D19="CONSULTORIA DNIT",$D19="PREGÃO ELETRÔNICO",$D19="DMLU",$D19="DMAE",$D19="CEEE",$D19="EPTC",$D19="ORSE",$D19="SEINFRA",$D19="CREA",$D19="CAU",$D19="CEHOP",$D19="SIURB",$D19="DER-PR",$D19="SUDECAP",$D19=#REF!,$D19=#REF!),VLOOKUP($C19,#REF!,7,FALSE),IF($D19="INDEXADO",VLOOKUP($C19,#REF!,17,FALSE),IF($D19="CCU",VLOOKUP($C19,#REF!,6,FALSE),IF($D19="MERCADO",VLOOKUP(PE_243_2026!$C19,#REF!,8,FALSE),IF($D19="PLEO",VLOOKUP($C19,#REF!,4,FALSE),IF($D19="SICRO",VLOOKUP($C19,#REF!,6,FALSE),IF($D19="SINAPI",IFERROR((VLOOKUP($C19,#REF!,5,FALSE)),"-"),"-"))))))),0)</f>
        <v>0</v>
      </c>
      <c r="Y19" s="92" t="e">
        <f>IF(OR($D19="ANP",$D19="DAER",$D19="CONSULTORIA DNIT",$D19="PREGÃO ELETRÔNICO",$D19="DMLU",$D19="DMAE",$D19="CEEE",$D19="EPTC",$D19="ORSE",$D19="SEINFRA",$D19="CREA",$D19="CAU",$D19="CEHOP",$D19="SIURB",$D19="DER-PR",$D19="SUDECAP",$D19=#REF!,$D19=#REF!),VLOOKUP($C19,#REF!,8,FALSE),IF($D19="INDEXADO",VLOOKUP($C19,#REF!,18,FALSE),IF($D19="CCU",VLOOKUP($C19,#REF!,7,FALSE),IF($D19="MERCADO",VLOOKUP(PE_243_2026!$C19,#REF!,9,FALSE),IF($D19="PLEO",VLOOKUP($C19,#REF!,4,FALSE),IF($D19="SICRO",VLOOKUP($C19,#REF!,7,FALSE),IF($D19="SINAPI",IFERROR((VLOOKUP($C19,#REF!,6,FALSE)),(VLOOKUP($C19,#REF!,27,FALSE))),"-")))))))</f>
        <v>#REF!</v>
      </c>
      <c r="Z19" s="30">
        <v>4.96</v>
      </c>
      <c r="AA19" s="95">
        <f t="shared" ref="AA19:AA34" si="11">M19-Z19</f>
        <v>9.9999999999997868E-3</v>
      </c>
      <c r="AB19" s="81">
        <f t="shared" ref="AB19:AB33" si="12">M19*G19</f>
        <v>0</v>
      </c>
      <c r="AC19" s="81">
        <f>AA19*G19</f>
        <v>0</v>
      </c>
    </row>
    <row r="20" spans="2:29" x14ac:dyDescent="0.2">
      <c r="B20" s="100" t="s">
        <v>30</v>
      </c>
      <c r="C20" s="89">
        <v>99814</v>
      </c>
      <c r="D20" s="101" t="s">
        <v>0</v>
      </c>
      <c r="E20" s="91" t="s">
        <v>270</v>
      </c>
      <c r="F20" s="89" t="s">
        <v>206</v>
      </c>
      <c r="G20" s="79"/>
      <c r="H20" s="92"/>
      <c r="I20" s="92">
        <v>1.2675000000000001</v>
      </c>
      <c r="J20" s="92">
        <v>3.7500000000000006E-2</v>
      </c>
      <c r="K20" s="93">
        <f t="shared" ref="K20:K34" si="13">ROUND(I20+J20,20)</f>
        <v>1.3049999999999999</v>
      </c>
      <c r="L20" s="94">
        <v>0.25190000000000001</v>
      </c>
      <c r="M20" s="15">
        <f t="shared" ref="M20:M34" si="14">IFERROR(IF(L20="-",(ROUND(K20,2)),(ROUND(K20*(1+L20),2))),"-")</f>
        <v>1.63</v>
      </c>
      <c r="N20" s="15"/>
      <c r="O20" s="15">
        <f t="shared" ref="O20:O34" si="15">IF(AND($H20=0,$J20=0),$Q20,IF(I20=0,0,IF($L20&lt;&gt;"-",IFERROR(TRUNC(TRUNC((I20*(1+$L20)),2)*$G20,2),0),IFERROR(TRUNC(I20*$G20,2),0))))</f>
        <v>0</v>
      </c>
      <c r="P20" s="15">
        <f t="shared" ref="P20:P34" si="16">IF(J20=0,0,Q20-O20-N20)</f>
        <v>0</v>
      </c>
      <c r="Q20" s="16">
        <f t="shared" ref="Q20:Q34" si="17">IFERROR(ROUND(ROUND(M20,2)*ROUND(G20,2),2),0)</f>
        <v>0</v>
      </c>
      <c r="R20" s="30"/>
      <c r="S20" s="30"/>
      <c r="T20" s="1" t="str">
        <f t="shared" si="0"/>
        <v>2.2</v>
      </c>
      <c r="U20" s="1" t="b">
        <f t="shared" si="7"/>
        <v>0</v>
      </c>
      <c r="V20" s="30"/>
      <c r="W20" s="30"/>
      <c r="X20" s="92">
        <f>IFERROR(IF(OR($D20="ANP",$D20="DAER",$D20="CONSULTORIA DNIT",$D20="PREGÃO ELETRÔNICO",$D20="DMLU",$D20="DMAE",$D20="CEEE",$D20="EPTC",$D20="ORSE",$D20="SEINFRA",$D20="CREA",$D20="CAU",$D20="CEHOP",$D20="SIURB",$D20="DER-PR",$D20="SUDECAP",$D20=#REF!,$D20=#REF!),VLOOKUP($C20,#REF!,7,FALSE),IF($D20="INDEXADO",VLOOKUP($C20,#REF!,17,FALSE),IF($D20="CCU",VLOOKUP($C20,#REF!,6,FALSE),IF($D20="MERCADO",VLOOKUP(PE_243_2026!$C20,#REF!,8,FALSE),IF($D20="PLEO",VLOOKUP($C20,#REF!,4,FALSE),IF($D20="SICRO",VLOOKUP($C20,#REF!,6,FALSE),IF($D20="SINAPI",IFERROR((VLOOKUP($C20,#REF!,5,FALSE)),"-"),"-"))))))),0)</f>
        <v>0</v>
      </c>
      <c r="Y20" s="92" t="e">
        <f>IF(OR($D20="ANP",$D20="DAER",$D20="CONSULTORIA DNIT",$D20="PREGÃO ELETRÔNICO",$D20="DMLU",$D20="DMAE",$D20="CEEE",$D20="EPTC",$D20="ORSE",$D20="SEINFRA",$D20="CREA",$D20="CAU",$D20="CEHOP",$D20="SIURB",$D20="DER-PR",$D20="SUDECAP",$D20=#REF!,$D20=#REF!),VLOOKUP($C20,#REF!,8,FALSE),IF($D20="INDEXADO",VLOOKUP($C20,#REF!,18,FALSE),IF($D20="CCU",VLOOKUP($C20,#REF!,7,FALSE),IF($D20="MERCADO",VLOOKUP(PE_243_2026!$C20,#REF!,9,FALSE),IF($D20="PLEO",VLOOKUP($C20,#REF!,4,FALSE),IF($D20="SICRO",VLOOKUP($C20,#REF!,7,FALSE),IF($D20="SINAPI",IFERROR((VLOOKUP($C20,#REF!,6,FALSE)),(VLOOKUP($C20,#REF!,27,FALSE))),"-")))))))</f>
        <v>#REF!</v>
      </c>
      <c r="Z20" s="30">
        <v>1.63</v>
      </c>
      <c r="AA20" s="95">
        <f t="shared" si="11"/>
        <v>0</v>
      </c>
      <c r="AB20" s="81">
        <f t="shared" si="12"/>
        <v>0</v>
      </c>
      <c r="AC20" s="81">
        <f t="shared" ref="AC20:AC34" si="18">AA20*G20</f>
        <v>0</v>
      </c>
    </row>
    <row r="21" spans="2:29" ht="22.5" x14ac:dyDescent="0.2">
      <c r="B21" s="100" t="s">
        <v>31</v>
      </c>
      <c r="C21" s="102">
        <v>104790</v>
      </c>
      <c r="D21" s="101" t="s">
        <v>0</v>
      </c>
      <c r="E21" s="91" t="s">
        <v>245</v>
      </c>
      <c r="F21" s="89" t="s">
        <v>205</v>
      </c>
      <c r="G21" s="79"/>
      <c r="H21" s="92"/>
      <c r="I21" s="92">
        <v>58.800000000000004</v>
      </c>
      <c r="J21" s="92">
        <v>37.424999999999997</v>
      </c>
      <c r="K21" s="93">
        <f t="shared" si="13"/>
        <v>96.224999999999994</v>
      </c>
      <c r="L21" s="94">
        <v>0.25190000000000001</v>
      </c>
      <c r="M21" s="15">
        <f t="shared" si="14"/>
        <v>120.46</v>
      </c>
      <c r="N21" s="15"/>
      <c r="O21" s="15">
        <f t="shared" si="15"/>
        <v>0</v>
      </c>
      <c r="P21" s="15">
        <f t="shared" si="16"/>
        <v>0</v>
      </c>
      <c r="Q21" s="16">
        <f t="shared" si="17"/>
        <v>0</v>
      </c>
      <c r="R21" s="30"/>
      <c r="S21" s="30"/>
      <c r="T21" s="1" t="str">
        <f t="shared" si="0"/>
        <v>2.3</v>
      </c>
      <c r="U21" s="1" t="b">
        <f t="shared" si="7"/>
        <v>0</v>
      </c>
      <c r="V21" s="30"/>
      <c r="W21" s="30"/>
      <c r="X21" s="92">
        <f>IFERROR(IF(OR($D21="ANP",$D21="DAER",$D21="CONSULTORIA DNIT",$D21="PREGÃO ELETRÔNICO",$D21="DMLU",$D21="DMAE",$D21="CEEE",$D21="EPTC",$D21="ORSE",$D21="SEINFRA",$D21="CREA",$D21="CAU",$D21="CEHOP",$D21="SIURB",$D21="DER-PR",$D21="SUDECAP",$D21=#REF!,$D21=#REF!),VLOOKUP($C21,#REF!,7,FALSE),IF($D21="INDEXADO",VLOOKUP($C21,#REF!,17,FALSE),IF($D21="CCU",VLOOKUP($C21,#REF!,6,FALSE),IF($D21="MERCADO",VLOOKUP(PE_243_2026!$C21,#REF!,8,FALSE),IF($D21="PLEO",VLOOKUP($C21,#REF!,4,FALSE),IF($D21="SICRO",VLOOKUP($C21,#REF!,6,FALSE),IF($D21="SINAPI",IFERROR((VLOOKUP($C21,#REF!,5,FALSE)),"-"),"-"))))))),0)</f>
        <v>0</v>
      </c>
      <c r="Y21" s="92" t="e">
        <f>IF(OR($D21="ANP",$D21="DAER",$D21="CONSULTORIA DNIT",$D21="PREGÃO ELETRÔNICO",$D21="DMLU",$D21="DMAE",$D21="CEEE",$D21="EPTC",$D21="ORSE",$D21="SEINFRA",$D21="CREA",$D21="CAU",$D21="CEHOP",$D21="SIURB",$D21="DER-PR",$D21="SUDECAP",$D21=#REF!,$D21=#REF!),VLOOKUP($C21,#REF!,8,FALSE),IF($D21="INDEXADO",VLOOKUP($C21,#REF!,18,FALSE),IF($D21="CCU",VLOOKUP($C21,#REF!,7,FALSE),IF($D21="MERCADO",VLOOKUP(PE_243_2026!$C21,#REF!,9,FALSE),IF($D21="PLEO",VLOOKUP($C21,#REF!,4,FALSE),IF($D21="SICRO",VLOOKUP($C21,#REF!,7,FALSE),IF($D21="SINAPI",IFERROR((VLOOKUP($C21,#REF!,6,FALSE)),(VLOOKUP($C21,#REF!,27,FALSE))),"-")))))))</f>
        <v>#REF!</v>
      </c>
      <c r="Z21" s="30">
        <v>120.46</v>
      </c>
      <c r="AA21" s="95">
        <f t="shared" si="11"/>
        <v>0</v>
      </c>
      <c r="AB21" s="81">
        <f t="shared" si="12"/>
        <v>0</v>
      </c>
      <c r="AC21" s="81">
        <f t="shared" si="18"/>
        <v>0</v>
      </c>
    </row>
    <row r="22" spans="2:29" x14ac:dyDescent="0.2">
      <c r="B22" s="100" t="s">
        <v>32</v>
      </c>
      <c r="C22" s="102">
        <v>97644</v>
      </c>
      <c r="D22" s="101" t="s">
        <v>0</v>
      </c>
      <c r="E22" s="91" t="s">
        <v>244</v>
      </c>
      <c r="F22" s="89" t="s">
        <v>206</v>
      </c>
      <c r="G22" s="79"/>
      <c r="H22" s="92"/>
      <c r="I22" s="92">
        <v>8.1524999999999999</v>
      </c>
      <c r="J22" s="92">
        <v>0</v>
      </c>
      <c r="K22" s="93">
        <f t="shared" si="13"/>
        <v>8.1524999999999999</v>
      </c>
      <c r="L22" s="94">
        <v>0.25190000000000001</v>
      </c>
      <c r="M22" s="15">
        <f t="shared" si="14"/>
        <v>10.210000000000001</v>
      </c>
      <c r="N22" s="15"/>
      <c r="O22" s="15">
        <f t="shared" si="15"/>
        <v>0</v>
      </c>
      <c r="P22" s="15">
        <f t="shared" si="16"/>
        <v>0</v>
      </c>
      <c r="Q22" s="16">
        <f t="shared" si="17"/>
        <v>0</v>
      </c>
      <c r="R22" s="30"/>
      <c r="S22" s="30"/>
      <c r="T22" s="1" t="str">
        <f t="shared" si="0"/>
        <v>2.4</v>
      </c>
      <c r="U22" s="1">
        <f t="shared" si="7"/>
        <v>0</v>
      </c>
      <c r="V22" s="30"/>
      <c r="W22" s="30"/>
      <c r="X22" s="92">
        <f>IFERROR(IF(OR($D22="ANP",$D22="DAER",$D22="CONSULTORIA DNIT",$D22="PREGÃO ELETRÔNICO",$D22="DMLU",$D22="DMAE",$D22="CEEE",$D22="EPTC",$D22="ORSE",$D22="SEINFRA",$D22="CREA",$D22="CAU",$D22="CEHOP",$D22="SIURB",$D22="DER-PR",$D22="SUDECAP",$D22=#REF!,$D22=#REF!),VLOOKUP($C22,#REF!,7,FALSE),IF($D22="INDEXADO",VLOOKUP($C22,#REF!,17,FALSE),IF($D22="CCU",VLOOKUP($C22,#REF!,6,FALSE),IF($D22="MERCADO",VLOOKUP(PE_243_2026!$C22,#REF!,8,FALSE),IF($D22="PLEO",VLOOKUP($C22,#REF!,4,FALSE),IF($D22="SICRO",VLOOKUP($C22,#REF!,6,FALSE),IF($D22="SINAPI",IFERROR((VLOOKUP($C22,#REF!,5,FALSE)),"-"),"-"))))))),0)</f>
        <v>0</v>
      </c>
      <c r="Y22" s="92" t="e">
        <f>IF(OR($D22="ANP",$D22="DAER",$D22="CONSULTORIA DNIT",$D22="PREGÃO ELETRÔNICO",$D22="DMLU",$D22="DMAE",$D22="CEEE",$D22="EPTC",$D22="ORSE",$D22="SEINFRA",$D22="CREA",$D22="CAU",$D22="CEHOP",$D22="SIURB",$D22="DER-PR",$D22="SUDECAP",$D22=#REF!,$D22=#REF!),VLOOKUP($C22,#REF!,8,FALSE),IF($D22="INDEXADO",VLOOKUP($C22,#REF!,18,FALSE),IF($D22="CCU",VLOOKUP($C22,#REF!,7,FALSE),IF($D22="MERCADO",VLOOKUP(PE_243_2026!$C22,#REF!,9,FALSE),IF($D22="PLEO",VLOOKUP($C22,#REF!,4,FALSE),IF($D22="SICRO",VLOOKUP($C22,#REF!,7,FALSE),IF($D22="SINAPI",IFERROR((VLOOKUP($C22,#REF!,6,FALSE)),(VLOOKUP($C22,#REF!,27,FALSE))),"-")))))))</f>
        <v>#REF!</v>
      </c>
      <c r="Z22" s="30">
        <v>10.200000000000001</v>
      </c>
      <c r="AA22" s="95">
        <f t="shared" si="11"/>
        <v>9.9999999999997868E-3</v>
      </c>
      <c r="AB22" s="81">
        <f t="shared" si="12"/>
        <v>0</v>
      </c>
      <c r="AC22" s="81">
        <f t="shared" si="18"/>
        <v>0</v>
      </c>
    </row>
    <row r="23" spans="2:29" ht="22.5" x14ac:dyDescent="0.2">
      <c r="B23" s="100" t="s">
        <v>33</v>
      </c>
      <c r="C23" s="102">
        <v>94994</v>
      </c>
      <c r="D23" s="101" t="s">
        <v>0</v>
      </c>
      <c r="E23" s="91" t="s">
        <v>230</v>
      </c>
      <c r="F23" s="89" t="s">
        <v>206</v>
      </c>
      <c r="G23" s="79"/>
      <c r="H23" s="92"/>
      <c r="I23" s="92">
        <v>21.585000000000001</v>
      </c>
      <c r="J23" s="92">
        <v>55.492499999999993</v>
      </c>
      <c r="K23" s="93">
        <f t="shared" si="13"/>
        <v>77.077500000000001</v>
      </c>
      <c r="L23" s="94">
        <v>0.25190000000000001</v>
      </c>
      <c r="M23" s="15">
        <f t="shared" si="14"/>
        <v>96.49</v>
      </c>
      <c r="N23" s="15"/>
      <c r="O23" s="15">
        <f t="shared" si="15"/>
        <v>0</v>
      </c>
      <c r="P23" s="15">
        <f t="shared" si="16"/>
        <v>0</v>
      </c>
      <c r="Q23" s="16">
        <f t="shared" si="17"/>
        <v>0</v>
      </c>
      <c r="R23" s="30"/>
      <c r="S23" s="30"/>
      <c r="T23" s="1" t="str">
        <f t="shared" si="0"/>
        <v>2.5</v>
      </c>
      <c r="U23" s="1" t="b">
        <f t="shared" si="7"/>
        <v>0</v>
      </c>
      <c r="V23" s="30"/>
      <c r="W23" s="30"/>
      <c r="X23" s="92">
        <f>IFERROR(IF(OR($D23="ANP",$D23="DAER",$D23="CONSULTORIA DNIT",$D23="PREGÃO ELETRÔNICO",$D23="DMLU",$D23="DMAE",$D23="CEEE",$D23="EPTC",$D23="ORSE",$D23="SEINFRA",$D23="CREA",$D23="CAU",$D23="CEHOP",$D23="SIURB",$D23="DER-PR",$D23="SUDECAP",$D23=#REF!,$D23=#REF!),VLOOKUP($C23,#REF!,7,FALSE),IF($D23="INDEXADO",VLOOKUP($C23,#REF!,17,FALSE),IF($D23="CCU",VLOOKUP($C23,#REF!,6,FALSE),IF($D23="MERCADO",VLOOKUP(PE_243_2026!$C23,#REF!,8,FALSE),IF($D23="PLEO",VLOOKUP($C23,#REF!,4,FALSE),IF($D23="SICRO",VLOOKUP($C23,#REF!,6,FALSE),IF($D23="SINAPI",IFERROR((VLOOKUP($C23,#REF!,5,FALSE)),"-"),"-"))))))),0)</f>
        <v>0</v>
      </c>
      <c r="Y23" s="92" t="e">
        <f>IF(OR($D23="ANP",$D23="DAER",$D23="CONSULTORIA DNIT",$D23="PREGÃO ELETRÔNICO",$D23="DMLU",$D23="DMAE",$D23="CEEE",$D23="EPTC",$D23="ORSE",$D23="SEINFRA",$D23="CREA",$D23="CAU",$D23="CEHOP",$D23="SIURB",$D23="DER-PR",$D23="SUDECAP",$D23=#REF!,$D23=#REF!),VLOOKUP($C23,#REF!,8,FALSE),IF($D23="INDEXADO",VLOOKUP($C23,#REF!,18,FALSE),IF($D23="CCU",VLOOKUP($C23,#REF!,7,FALSE),IF($D23="MERCADO",VLOOKUP(PE_243_2026!$C23,#REF!,9,FALSE),IF($D23="PLEO",VLOOKUP($C23,#REF!,4,FALSE),IF($D23="SICRO",VLOOKUP($C23,#REF!,7,FALSE),IF($D23="SINAPI",IFERROR((VLOOKUP($C23,#REF!,6,FALSE)),(VLOOKUP($C23,#REF!,27,FALSE))),"-")))))))</f>
        <v>#REF!</v>
      </c>
      <c r="Z23" s="30">
        <v>96.49</v>
      </c>
      <c r="AA23" s="95">
        <f t="shared" si="11"/>
        <v>0</v>
      </c>
      <c r="AB23" s="81">
        <f t="shared" si="12"/>
        <v>0</v>
      </c>
      <c r="AC23" s="81">
        <f t="shared" si="18"/>
        <v>0</v>
      </c>
    </row>
    <row r="24" spans="2:29" ht="33.75" x14ac:dyDescent="0.2">
      <c r="B24" s="100" t="s">
        <v>34</v>
      </c>
      <c r="C24" s="102" t="s">
        <v>149</v>
      </c>
      <c r="D24" s="101" t="s">
        <v>1</v>
      </c>
      <c r="E24" s="91" t="s">
        <v>296</v>
      </c>
      <c r="F24" s="89" t="s">
        <v>202</v>
      </c>
      <c r="G24" s="79"/>
      <c r="H24" s="92"/>
      <c r="I24" s="92">
        <v>15.059999999999999</v>
      </c>
      <c r="J24" s="92">
        <v>150.6525</v>
      </c>
      <c r="K24" s="93">
        <f t="shared" si="13"/>
        <v>165.71250000000001</v>
      </c>
      <c r="L24" s="94">
        <v>0.25190000000000001</v>
      </c>
      <c r="M24" s="15">
        <f t="shared" si="14"/>
        <v>207.46</v>
      </c>
      <c r="N24" s="15"/>
      <c r="O24" s="15">
        <f t="shared" si="15"/>
        <v>0</v>
      </c>
      <c r="P24" s="15">
        <f t="shared" si="16"/>
        <v>0</v>
      </c>
      <c r="Q24" s="16">
        <f t="shared" si="17"/>
        <v>0</v>
      </c>
      <c r="R24" s="30"/>
      <c r="S24" s="30"/>
      <c r="T24" s="1" t="str">
        <f t="shared" si="0"/>
        <v>2.6</v>
      </c>
      <c r="U24" s="1" t="b">
        <f t="shared" si="7"/>
        <v>0</v>
      </c>
      <c r="V24" s="30"/>
      <c r="W24" s="30"/>
      <c r="X24" s="92">
        <f>IFERROR(IF(OR($D24="ANP",$D24="DAER",$D24="CONSULTORIA DNIT",$D24="PREGÃO ELETRÔNICO",$D24="DMLU",$D24="DMAE",$D24="CEEE",$D24="EPTC",$D24="ORSE",$D24="SEINFRA",$D24="CREA",$D24="CAU",$D24="CEHOP",$D24="SIURB",$D24="DER-PR",$D24="SUDECAP",$D24=#REF!,$D24=#REF!),VLOOKUP($C24,#REF!,7,FALSE),IF($D24="INDEXADO",VLOOKUP($C24,#REF!,17,FALSE),IF($D24="CCU",VLOOKUP($C24,#REF!,6,FALSE),IF($D24="MERCADO",VLOOKUP(PE_243_2026!$C24,#REF!,8,FALSE),IF($D24="PLEO",VLOOKUP($C24,#REF!,4,FALSE),IF($D24="SICRO",VLOOKUP($C24,#REF!,6,FALSE),IF($D24="SINAPI",IFERROR((VLOOKUP($C24,#REF!,5,FALSE)),"-"),"-"))))))),0)</f>
        <v>0</v>
      </c>
      <c r="Y24" s="92" t="e">
        <f>IF(OR($D24="ANP",$D24="DAER",$D24="CONSULTORIA DNIT",$D24="PREGÃO ELETRÔNICO",$D24="DMLU",$D24="DMAE",$D24="CEEE",$D24="EPTC",$D24="ORSE",$D24="SEINFRA",$D24="CREA",$D24="CAU",$D24="CEHOP",$D24="SIURB",$D24="DER-PR",$D24="SUDECAP",$D24=#REF!,$D24=#REF!),VLOOKUP($C24,#REF!,8,FALSE),IF($D24="INDEXADO",VLOOKUP($C24,#REF!,18,FALSE),IF($D24="CCU",VLOOKUP($C24,#REF!,7,FALSE),IF($D24="MERCADO",VLOOKUP(PE_243_2026!$C24,#REF!,9,FALSE),IF($D24="PLEO",VLOOKUP($C24,#REF!,4,FALSE),IF($D24="SICRO",VLOOKUP($C24,#REF!,7,FALSE),IF($D24="SINAPI",IFERROR((VLOOKUP($C24,#REF!,6,FALSE)),(VLOOKUP($C24,#REF!,27,FALSE))),"-")))))))</f>
        <v>#REF!</v>
      </c>
      <c r="Z24" s="30">
        <v>207.45000000000002</v>
      </c>
      <c r="AA24" s="95">
        <f t="shared" si="11"/>
        <v>9.9999999999909051E-3</v>
      </c>
      <c r="AB24" s="81">
        <f t="shared" si="12"/>
        <v>0</v>
      </c>
      <c r="AC24" s="81">
        <f t="shared" si="18"/>
        <v>0</v>
      </c>
    </row>
    <row r="25" spans="2:29" ht="33.75" x14ac:dyDescent="0.2">
      <c r="B25" s="100" t="s">
        <v>35</v>
      </c>
      <c r="C25" s="102" t="s">
        <v>151</v>
      </c>
      <c r="D25" s="101" t="s">
        <v>1</v>
      </c>
      <c r="E25" s="91" t="s">
        <v>303</v>
      </c>
      <c r="F25" s="89" t="s">
        <v>206</v>
      </c>
      <c r="G25" s="79"/>
      <c r="H25" s="92"/>
      <c r="I25" s="92">
        <v>312.4425</v>
      </c>
      <c r="J25" s="92">
        <v>478.53</v>
      </c>
      <c r="K25" s="93">
        <f t="shared" si="13"/>
        <v>790.97249999999997</v>
      </c>
      <c r="L25" s="94">
        <v>0.25190000000000001</v>
      </c>
      <c r="M25" s="15">
        <f t="shared" si="14"/>
        <v>990.22</v>
      </c>
      <c r="N25" s="15"/>
      <c r="O25" s="15">
        <f t="shared" si="15"/>
        <v>0</v>
      </c>
      <c r="P25" s="15">
        <f t="shared" si="16"/>
        <v>0</v>
      </c>
      <c r="Q25" s="16">
        <f t="shared" si="17"/>
        <v>0</v>
      </c>
      <c r="R25" s="30"/>
      <c r="S25" s="30"/>
      <c r="T25" s="1" t="str">
        <f t="shared" si="0"/>
        <v>2.7</v>
      </c>
      <c r="U25" s="1" t="b">
        <f t="shared" si="7"/>
        <v>0</v>
      </c>
      <c r="V25" s="30"/>
      <c r="W25" s="30"/>
      <c r="X25" s="92">
        <f>IFERROR(IF(OR($D25="ANP",$D25="DAER",$D25="CONSULTORIA DNIT",$D25="PREGÃO ELETRÔNICO",$D25="DMLU",$D25="DMAE",$D25="CEEE",$D25="EPTC",$D25="ORSE",$D25="SEINFRA",$D25="CREA",$D25="CAU",$D25="CEHOP",$D25="SIURB",$D25="DER-PR",$D25="SUDECAP",$D25=#REF!,$D25=#REF!),VLOOKUP($C25,#REF!,7,FALSE),IF($D25="INDEXADO",VLOOKUP($C25,#REF!,17,FALSE),IF($D25="CCU",VLOOKUP($C25,#REF!,6,FALSE),IF($D25="MERCADO",VLOOKUP(PE_243_2026!$C25,#REF!,8,FALSE),IF($D25="PLEO",VLOOKUP($C25,#REF!,4,FALSE),IF($D25="SICRO",VLOOKUP($C25,#REF!,6,FALSE),IF($D25="SINAPI",IFERROR((VLOOKUP($C25,#REF!,5,FALSE)),"-"),"-"))))))),0)</f>
        <v>0</v>
      </c>
      <c r="Y25" s="92" t="e">
        <f>IF(OR($D25="ANP",$D25="DAER",$D25="CONSULTORIA DNIT",$D25="PREGÃO ELETRÔNICO",$D25="DMLU",$D25="DMAE",$D25="CEEE",$D25="EPTC",$D25="ORSE",$D25="SEINFRA",$D25="CREA",$D25="CAU",$D25="CEHOP",$D25="SIURB",$D25="DER-PR",$D25="SUDECAP",$D25=#REF!,$D25=#REF!),VLOOKUP($C25,#REF!,8,FALSE),IF($D25="INDEXADO",VLOOKUP($C25,#REF!,18,FALSE),IF($D25="CCU",VLOOKUP($C25,#REF!,7,FALSE),IF($D25="MERCADO",VLOOKUP(PE_243_2026!$C25,#REF!,9,FALSE),IF($D25="PLEO",VLOOKUP($C25,#REF!,4,FALSE),IF($D25="SICRO",VLOOKUP($C25,#REF!,7,FALSE),IF($D25="SINAPI",IFERROR((VLOOKUP($C25,#REF!,6,FALSE)),(VLOOKUP($C25,#REF!,27,FALSE))),"-")))))))</f>
        <v>#REF!</v>
      </c>
      <c r="Z25" s="30">
        <v>990.22</v>
      </c>
      <c r="AA25" s="95">
        <f t="shared" si="11"/>
        <v>0</v>
      </c>
      <c r="AB25" s="81">
        <f t="shared" si="12"/>
        <v>0</v>
      </c>
      <c r="AC25" s="81">
        <f t="shared" si="18"/>
        <v>0</v>
      </c>
    </row>
    <row r="26" spans="2:29" ht="22.5" x14ac:dyDescent="0.2">
      <c r="B26" s="100" t="s">
        <v>36</v>
      </c>
      <c r="C26" s="102" t="s">
        <v>148</v>
      </c>
      <c r="D26" s="101" t="s">
        <v>1</v>
      </c>
      <c r="E26" s="91" t="s">
        <v>295</v>
      </c>
      <c r="F26" s="89" t="s">
        <v>206</v>
      </c>
      <c r="G26" s="79"/>
      <c r="H26" s="92"/>
      <c r="I26" s="92">
        <v>0</v>
      </c>
      <c r="J26" s="92">
        <v>292.1925</v>
      </c>
      <c r="K26" s="93">
        <f t="shared" si="13"/>
        <v>292.1925</v>
      </c>
      <c r="L26" s="94">
        <v>0.25190000000000001</v>
      </c>
      <c r="M26" s="15">
        <f t="shared" si="14"/>
        <v>365.8</v>
      </c>
      <c r="N26" s="15"/>
      <c r="O26" s="15">
        <f t="shared" si="15"/>
        <v>0</v>
      </c>
      <c r="P26" s="15">
        <f t="shared" si="16"/>
        <v>0</v>
      </c>
      <c r="Q26" s="16">
        <f t="shared" si="17"/>
        <v>0</v>
      </c>
      <c r="R26" s="30"/>
      <c r="S26" s="30"/>
      <c r="T26" s="1" t="str">
        <f t="shared" si="0"/>
        <v>2.8</v>
      </c>
      <c r="U26" s="1" t="b">
        <f t="shared" si="7"/>
        <v>0</v>
      </c>
      <c r="V26" s="30"/>
      <c r="W26" s="30"/>
      <c r="X26" s="92">
        <f>IFERROR(IF(OR($D26="ANP",$D26="DAER",$D26="CONSULTORIA DNIT",$D26="PREGÃO ELETRÔNICO",$D26="DMLU",$D26="DMAE",$D26="CEEE",$D26="EPTC",$D26="ORSE",$D26="SEINFRA",$D26="CREA",$D26="CAU",$D26="CEHOP",$D26="SIURB",$D26="DER-PR",$D26="SUDECAP",$D26=#REF!,$D26=#REF!),VLOOKUP($C26,#REF!,7,FALSE),IF($D26="INDEXADO",VLOOKUP($C26,#REF!,17,FALSE),IF($D26="CCU",VLOOKUP($C26,#REF!,6,FALSE),IF($D26="MERCADO",VLOOKUP(PE_243_2026!$C26,#REF!,8,FALSE),IF($D26="PLEO",VLOOKUP($C26,#REF!,4,FALSE),IF($D26="SICRO",VLOOKUP($C26,#REF!,6,FALSE),IF($D26="SINAPI",IFERROR((VLOOKUP($C26,#REF!,5,FALSE)),"-"),"-"))))))),0)</f>
        <v>0</v>
      </c>
      <c r="Y26" s="92" t="e">
        <f>IF(OR($D26="ANP",$D26="DAER",$D26="CONSULTORIA DNIT",$D26="PREGÃO ELETRÔNICO",$D26="DMLU",$D26="DMAE",$D26="CEEE",$D26="EPTC",$D26="ORSE",$D26="SEINFRA",$D26="CREA",$D26="CAU",$D26="CEHOP",$D26="SIURB",$D26="DER-PR",$D26="SUDECAP",$D26=#REF!,$D26=#REF!),VLOOKUP($C26,#REF!,8,FALSE),IF($D26="INDEXADO",VLOOKUP($C26,#REF!,18,FALSE),IF($D26="CCU",VLOOKUP($C26,#REF!,7,FALSE),IF($D26="MERCADO",VLOOKUP(PE_243_2026!$C26,#REF!,9,FALSE),IF($D26="PLEO",VLOOKUP($C26,#REF!,4,FALSE),IF($D26="SICRO",VLOOKUP($C26,#REF!,7,FALSE),IF($D26="SINAPI",IFERROR((VLOOKUP($C26,#REF!,6,FALSE)),(VLOOKUP($C26,#REF!,27,FALSE))),"-")))))))</f>
        <v>#REF!</v>
      </c>
      <c r="Z26" s="30">
        <v>365.79</v>
      </c>
      <c r="AA26" s="95">
        <f t="shared" si="11"/>
        <v>9.9999999999909051E-3</v>
      </c>
      <c r="AB26" s="81">
        <f t="shared" si="12"/>
        <v>0</v>
      </c>
      <c r="AC26" s="81">
        <f t="shared" si="18"/>
        <v>0</v>
      </c>
    </row>
    <row r="27" spans="2:29" x14ac:dyDescent="0.2">
      <c r="B27" s="100" t="s">
        <v>37</v>
      </c>
      <c r="C27" s="102" t="s">
        <v>150</v>
      </c>
      <c r="D27" s="101" t="s">
        <v>1</v>
      </c>
      <c r="E27" s="91" t="s">
        <v>297</v>
      </c>
      <c r="F27" s="89" t="s">
        <v>206</v>
      </c>
      <c r="G27" s="79"/>
      <c r="H27" s="92"/>
      <c r="I27" s="92">
        <v>0</v>
      </c>
      <c r="J27" s="92">
        <v>270.16500000000002</v>
      </c>
      <c r="K27" s="93">
        <f t="shared" si="13"/>
        <v>270.16500000000002</v>
      </c>
      <c r="L27" s="94">
        <v>0.25190000000000001</v>
      </c>
      <c r="M27" s="15">
        <f t="shared" si="14"/>
        <v>338.22</v>
      </c>
      <c r="N27" s="15"/>
      <c r="O27" s="15">
        <f t="shared" si="15"/>
        <v>0</v>
      </c>
      <c r="P27" s="15">
        <f t="shared" si="16"/>
        <v>0</v>
      </c>
      <c r="Q27" s="16">
        <f t="shared" si="17"/>
        <v>0</v>
      </c>
      <c r="R27" s="30"/>
      <c r="S27" s="30"/>
      <c r="T27" s="1" t="str">
        <f t="shared" si="0"/>
        <v>2.9</v>
      </c>
      <c r="U27" s="1" t="b">
        <f t="shared" si="7"/>
        <v>0</v>
      </c>
      <c r="V27" s="30"/>
      <c r="W27" s="30"/>
      <c r="X27" s="92">
        <f>IFERROR(IF(OR($D27="ANP",$D27="DAER",$D27="CONSULTORIA DNIT",$D27="PREGÃO ELETRÔNICO",$D27="DMLU",$D27="DMAE",$D27="CEEE",$D27="EPTC",$D27="ORSE",$D27="SEINFRA",$D27="CREA",$D27="CAU",$D27="CEHOP",$D27="SIURB",$D27="DER-PR",$D27="SUDECAP",$D27=#REF!,$D27=#REF!),VLOOKUP($C27,#REF!,7,FALSE),IF($D27="INDEXADO",VLOOKUP($C27,#REF!,17,FALSE),IF($D27="CCU",VLOOKUP($C27,#REF!,6,FALSE),IF($D27="MERCADO",VLOOKUP(PE_243_2026!$C27,#REF!,8,FALSE),IF($D27="PLEO",VLOOKUP($C27,#REF!,4,FALSE),IF($D27="SICRO",VLOOKUP($C27,#REF!,6,FALSE),IF($D27="SINAPI",IFERROR((VLOOKUP($C27,#REF!,5,FALSE)),"-"),"-"))))))),0)</f>
        <v>0</v>
      </c>
      <c r="Y27" s="92" t="e">
        <f>IF(OR($D27="ANP",$D27="DAER",$D27="CONSULTORIA DNIT",$D27="PREGÃO ELETRÔNICO",$D27="DMLU",$D27="DMAE",$D27="CEEE",$D27="EPTC",$D27="ORSE",$D27="SEINFRA",$D27="CREA",$D27="CAU",$D27="CEHOP",$D27="SIURB",$D27="DER-PR",$D27="SUDECAP",$D27=#REF!,$D27=#REF!),VLOOKUP($C27,#REF!,8,FALSE),IF($D27="INDEXADO",VLOOKUP($C27,#REF!,18,FALSE),IF($D27="CCU",VLOOKUP($C27,#REF!,7,FALSE),IF($D27="MERCADO",VLOOKUP(PE_243_2026!$C27,#REF!,9,FALSE),IF($D27="PLEO",VLOOKUP($C27,#REF!,4,FALSE),IF($D27="SICRO",VLOOKUP($C27,#REF!,7,FALSE),IF($D27="SINAPI",IFERROR((VLOOKUP($C27,#REF!,6,FALSE)),(VLOOKUP($C27,#REF!,27,FALSE))),"-")))))))</f>
        <v>#REF!</v>
      </c>
      <c r="Z27" s="30">
        <v>338.21000000000004</v>
      </c>
      <c r="AA27" s="95">
        <f t="shared" si="11"/>
        <v>9.9999999999909051E-3</v>
      </c>
      <c r="AB27" s="81">
        <f t="shared" si="12"/>
        <v>0</v>
      </c>
      <c r="AC27" s="81">
        <f t="shared" si="18"/>
        <v>0</v>
      </c>
    </row>
    <row r="28" spans="2:29" ht="22.5" x14ac:dyDescent="0.2">
      <c r="B28" s="100" t="s">
        <v>38</v>
      </c>
      <c r="C28" s="102">
        <v>98546</v>
      </c>
      <c r="D28" s="101" t="s">
        <v>0</v>
      </c>
      <c r="E28" s="91" t="s">
        <v>243</v>
      </c>
      <c r="F28" s="89" t="s">
        <v>206</v>
      </c>
      <c r="G28" s="79"/>
      <c r="H28" s="92"/>
      <c r="I28" s="92">
        <v>26.092500000000001</v>
      </c>
      <c r="J28" s="92">
        <v>71.804999999999993</v>
      </c>
      <c r="K28" s="93">
        <f t="shared" si="13"/>
        <v>97.897499999999994</v>
      </c>
      <c r="L28" s="94">
        <v>0.25190000000000001</v>
      </c>
      <c r="M28" s="15">
        <f t="shared" si="14"/>
        <v>122.56</v>
      </c>
      <c r="N28" s="15"/>
      <c r="O28" s="15">
        <f t="shared" si="15"/>
        <v>0</v>
      </c>
      <c r="P28" s="15">
        <f t="shared" si="16"/>
        <v>0</v>
      </c>
      <c r="Q28" s="16">
        <f t="shared" si="17"/>
        <v>0</v>
      </c>
      <c r="R28" s="30"/>
      <c r="S28" s="30"/>
      <c r="T28" s="1" t="str">
        <f t="shared" si="0"/>
        <v>2.10</v>
      </c>
      <c r="U28" s="1" t="b">
        <f t="shared" si="7"/>
        <v>0</v>
      </c>
      <c r="V28" s="30"/>
      <c r="W28" s="30"/>
      <c r="X28" s="92">
        <f>IFERROR(IF(OR($D28="ANP",$D28="DAER",$D28="CONSULTORIA DNIT",$D28="PREGÃO ELETRÔNICO",$D28="DMLU",$D28="DMAE",$D28="CEEE",$D28="EPTC",$D28="ORSE",$D28="SEINFRA",$D28="CREA",$D28="CAU",$D28="CEHOP",$D28="SIURB",$D28="DER-PR",$D28="SUDECAP",$D28=#REF!,$D28=#REF!),VLOOKUP($C28,#REF!,7,FALSE),IF($D28="INDEXADO",VLOOKUP($C28,#REF!,17,FALSE),IF($D28="CCU",VLOOKUP($C28,#REF!,6,FALSE),IF($D28="MERCADO",VLOOKUP(PE_243_2026!$C28,#REF!,8,FALSE),IF($D28="PLEO",VLOOKUP($C28,#REF!,4,FALSE),IF($D28="SICRO",VLOOKUP($C28,#REF!,6,FALSE),IF($D28="SINAPI",IFERROR((VLOOKUP($C28,#REF!,5,FALSE)),"-"),"-"))))))),0)</f>
        <v>0</v>
      </c>
      <c r="Y28" s="92" t="e">
        <f>IF(OR($D28="ANP",$D28="DAER",$D28="CONSULTORIA DNIT",$D28="PREGÃO ELETRÔNICO",$D28="DMLU",$D28="DMAE",$D28="CEEE",$D28="EPTC",$D28="ORSE",$D28="SEINFRA",$D28="CREA",$D28="CAU",$D28="CEHOP",$D28="SIURB",$D28="DER-PR",$D28="SUDECAP",$D28=#REF!,$D28=#REF!),VLOOKUP($C28,#REF!,8,FALSE),IF($D28="INDEXADO",VLOOKUP($C28,#REF!,18,FALSE),IF($D28="CCU",VLOOKUP($C28,#REF!,7,FALSE),IF($D28="MERCADO",VLOOKUP(PE_243_2026!$C28,#REF!,9,FALSE),IF($D28="PLEO",VLOOKUP($C28,#REF!,4,FALSE),IF($D28="SICRO",VLOOKUP($C28,#REF!,7,FALSE),IF($D28="SINAPI",IFERROR((VLOOKUP($C28,#REF!,6,FALSE)),(VLOOKUP($C28,#REF!,27,FALSE))),"-")))))))</f>
        <v>#REF!</v>
      </c>
      <c r="Z28" s="30">
        <v>122.55</v>
      </c>
      <c r="AA28" s="95">
        <f t="shared" si="11"/>
        <v>1.0000000000005116E-2</v>
      </c>
      <c r="AB28" s="81">
        <f t="shared" si="12"/>
        <v>0</v>
      </c>
      <c r="AC28" s="81">
        <f t="shared" si="18"/>
        <v>0</v>
      </c>
    </row>
    <row r="29" spans="2:29" x14ac:dyDescent="0.2">
      <c r="B29" s="100" t="s">
        <v>39</v>
      </c>
      <c r="C29" s="102">
        <v>88485</v>
      </c>
      <c r="D29" s="101" t="s">
        <v>0</v>
      </c>
      <c r="E29" s="91" t="s">
        <v>235</v>
      </c>
      <c r="F29" s="89" t="s">
        <v>206</v>
      </c>
      <c r="G29" s="79"/>
      <c r="H29" s="92"/>
      <c r="I29" s="92">
        <v>1.9874999999999998</v>
      </c>
      <c r="J29" s="92">
        <v>1.0349999999999999</v>
      </c>
      <c r="K29" s="93">
        <f t="shared" si="13"/>
        <v>3.0225</v>
      </c>
      <c r="L29" s="94">
        <v>0.25190000000000001</v>
      </c>
      <c r="M29" s="15">
        <f t="shared" si="14"/>
        <v>3.78</v>
      </c>
      <c r="N29" s="15"/>
      <c r="O29" s="15">
        <f t="shared" si="15"/>
        <v>0</v>
      </c>
      <c r="P29" s="15">
        <f t="shared" si="16"/>
        <v>0</v>
      </c>
      <c r="Q29" s="16">
        <f t="shared" si="17"/>
        <v>0</v>
      </c>
      <c r="R29" s="30"/>
      <c r="S29" s="30"/>
      <c r="T29" s="1" t="str">
        <f t="shared" si="0"/>
        <v>2.11</v>
      </c>
      <c r="U29" s="1" t="b">
        <f t="shared" si="7"/>
        <v>0</v>
      </c>
      <c r="V29" s="30"/>
      <c r="W29" s="30"/>
      <c r="X29" s="92">
        <f>IFERROR(IF(OR($D29="ANP",$D29="DAER",$D29="CONSULTORIA DNIT",$D29="PREGÃO ELETRÔNICO",$D29="DMLU",$D29="DMAE",$D29="CEEE",$D29="EPTC",$D29="ORSE",$D29="SEINFRA",$D29="CREA",$D29="CAU",$D29="CEHOP",$D29="SIURB",$D29="DER-PR",$D29="SUDECAP",$D29=#REF!,$D29=#REF!),VLOOKUP($C29,#REF!,7,FALSE),IF($D29="INDEXADO",VLOOKUP($C29,#REF!,17,FALSE),IF($D29="CCU",VLOOKUP($C29,#REF!,6,FALSE),IF($D29="MERCADO",VLOOKUP(PE_243_2026!$C29,#REF!,8,FALSE),IF($D29="PLEO",VLOOKUP($C29,#REF!,4,FALSE),IF($D29="SICRO",VLOOKUP($C29,#REF!,6,FALSE),IF($D29="SINAPI",IFERROR((VLOOKUP($C29,#REF!,5,FALSE)),"-"),"-"))))))),0)</f>
        <v>0</v>
      </c>
      <c r="Y29" s="92" t="e">
        <f>IF(OR($D29="ANP",$D29="DAER",$D29="CONSULTORIA DNIT",$D29="PREGÃO ELETRÔNICO",$D29="DMLU",$D29="DMAE",$D29="CEEE",$D29="EPTC",$D29="ORSE",$D29="SEINFRA",$D29="CREA",$D29="CAU",$D29="CEHOP",$D29="SIURB",$D29="DER-PR",$D29="SUDECAP",$D29=#REF!,$D29=#REF!),VLOOKUP($C29,#REF!,8,FALSE),IF($D29="INDEXADO",VLOOKUP($C29,#REF!,18,FALSE),IF($D29="CCU",VLOOKUP($C29,#REF!,7,FALSE),IF($D29="MERCADO",VLOOKUP(PE_243_2026!$C29,#REF!,9,FALSE),IF($D29="PLEO",VLOOKUP($C29,#REF!,4,FALSE),IF($D29="SICRO",VLOOKUP($C29,#REF!,7,FALSE),IF($D29="SINAPI",IFERROR((VLOOKUP($C29,#REF!,6,FALSE)),(VLOOKUP($C29,#REF!,27,FALSE))),"-")))))))</f>
        <v>#REF!</v>
      </c>
      <c r="Z29" s="30">
        <v>3.7800000000000002</v>
      </c>
      <c r="AA29" s="95">
        <f t="shared" si="11"/>
        <v>0</v>
      </c>
      <c r="AB29" s="81">
        <f t="shared" si="12"/>
        <v>0</v>
      </c>
      <c r="AC29" s="81">
        <f t="shared" si="18"/>
        <v>0</v>
      </c>
    </row>
    <row r="30" spans="2:29" x14ac:dyDescent="0.2">
      <c r="B30" s="100" t="s">
        <v>40</v>
      </c>
      <c r="C30" s="102">
        <v>88489</v>
      </c>
      <c r="D30" s="101" t="s">
        <v>0</v>
      </c>
      <c r="E30" s="91" t="s">
        <v>234</v>
      </c>
      <c r="F30" s="89" t="s">
        <v>206</v>
      </c>
      <c r="G30" s="79"/>
      <c r="H30" s="92"/>
      <c r="I30" s="92">
        <v>4.875</v>
      </c>
      <c r="J30" s="92">
        <v>5.6924999999999999</v>
      </c>
      <c r="K30" s="93">
        <f t="shared" si="13"/>
        <v>10.567500000000001</v>
      </c>
      <c r="L30" s="94">
        <v>0.25190000000000001</v>
      </c>
      <c r="M30" s="15">
        <f t="shared" si="14"/>
        <v>13.23</v>
      </c>
      <c r="N30" s="15"/>
      <c r="O30" s="15">
        <f t="shared" si="15"/>
        <v>0</v>
      </c>
      <c r="P30" s="15">
        <f t="shared" si="16"/>
        <v>0</v>
      </c>
      <c r="Q30" s="16">
        <f t="shared" si="17"/>
        <v>0</v>
      </c>
      <c r="R30" s="30"/>
      <c r="S30" s="30"/>
      <c r="T30" s="1" t="str">
        <f t="shared" si="0"/>
        <v>2.12</v>
      </c>
      <c r="U30" s="1" t="b">
        <f t="shared" si="7"/>
        <v>0</v>
      </c>
      <c r="V30" s="30"/>
      <c r="W30" s="30"/>
      <c r="X30" s="92">
        <f>IFERROR(IF(OR($D30="ANP",$D30="DAER",$D30="CONSULTORIA DNIT",$D30="PREGÃO ELETRÔNICO",$D30="DMLU",$D30="DMAE",$D30="CEEE",$D30="EPTC",$D30="ORSE",$D30="SEINFRA",$D30="CREA",$D30="CAU",$D30="CEHOP",$D30="SIURB",$D30="DER-PR",$D30="SUDECAP",$D30=#REF!,$D30=#REF!),VLOOKUP($C30,#REF!,7,FALSE),IF($D30="INDEXADO",VLOOKUP($C30,#REF!,17,FALSE),IF($D30="CCU",VLOOKUP($C30,#REF!,6,FALSE),IF($D30="MERCADO",VLOOKUP(PE_243_2026!$C30,#REF!,8,FALSE),IF($D30="PLEO",VLOOKUP($C30,#REF!,4,FALSE),IF($D30="SICRO",VLOOKUP($C30,#REF!,6,FALSE),IF($D30="SINAPI",IFERROR((VLOOKUP($C30,#REF!,5,FALSE)),"-"),"-"))))))),0)</f>
        <v>0</v>
      </c>
      <c r="Y30" s="92" t="e">
        <f>IF(OR($D30="ANP",$D30="DAER",$D30="CONSULTORIA DNIT",$D30="PREGÃO ELETRÔNICO",$D30="DMLU",$D30="DMAE",$D30="CEEE",$D30="EPTC",$D30="ORSE",$D30="SEINFRA",$D30="CREA",$D30="CAU",$D30="CEHOP",$D30="SIURB",$D30="DER-PR",$D30="SUDECAP",$D30=#REF!,$D30=#REF!),VLOOKUP($C30,#REF!,8,FALSE),IF($D30="INDEXADO",VLOOKUP($C30,#REF!,18,FALSE),IF($D30="CCU",VLOOKUP($C30,#REF!,7,FALSE),IF($D30="MERCADO",VLOOKUP(PE_243_2026!$C30,#REF!,9,FALSE),IF($D30="PLEO",VLOOKUP($C30,#REF!,4,FALSE),IF($D30="SICRO",VLOOKUP($C30,#REF!,7,FALSE),IF($D30="SINAPI",IFERROR((VLOOKUP($C30,#REF!,6,FALSE)),(VLOOKUP($C30,#REF!,27,FALSE))),"-")))))))</f>
        <v>#REF!</v>
      </c>
      <c r="Z30" s="30">
        <v>13.22</v>
      </c>
      <c r="AA30" s="95">
        <f t="shared" si="11"/>
        <v>9.9999999999997868E-3</v>
      </c>
      <c r="AB30" s="81">
        <f t="shared" si="12"/>
        <v>0</v>
      </c>
      <c r="AC30" s="81">
        <f t="shared" si="18"/>
        <v>0</v>
      </c>
    </row>
    <row r="31" spans="2:29" x14ac:dyDescent="0.2">
      <c r="B31" s="100" t="s">
        <v>41</v>
      </c>
      <c r="C31" s="102">
        <v>88488</v>
      </c>
      <c r="D31" s="101" t="s">
        <v>0</v>
      </c>
      <c r="E31" s="91" t="s">
        <v>236</v>
      </c>
      <c r="F31" s="89" t="s">
        <v>206</v>
      </c>
      <c r="G31" s="79"/>
      <c r="H31" s="92"/>
      <c r="I31" s="92">
        <v>6.7799999999999994</v>
      </c>
      <c r="J31" s="92">
        <v>5.6924999999999999</v>
      </c>
      <c r="K31" s="93">
        <f t="shared" si="13"/>
        <v>12.4725</v>
      </c>
      <c r="L31" s="94">
        <v>0.25190000000000001</v>
      </c>
      <c r="M31" s="15">
        <f t="shared" si="14"/>
        <v>15.61</v>
      </c>
      <c r="N31" s="15"/>
      <c r="O31" s="15">
        <f t="shared" si="15"/>
        <v>0</v>
      </c>
      <c r="P31" s="15">
        <f t="shared" si="16"/>
        <v>0</v>
      </c>
      <c r="Q31" s="16">
        <f t="shared" si="17"/>
        <v>0</v>
      </c>
      <c r="R31" s="30"/>
      <c r="S31" s="30"/>
      <c r="T31" s="1" t="str">
        <f t="shared" si="0"/>
        <v>2.13</v>
      </c>
      <c r="U31" s="1" t="b">
        <f t="shared" si="7"/>
        <v>0</v>
      </c>
      <c r="V31" s="30"/>
      <c r="W31" s="30"/>
      <c r="X31" s="92">
        <f>IFERROR(IF(OR($D31="ANP",$D31="DAER",$D31="CONSULTORIA DNIT",$D31="PREGÃO ELETRÔNICO",$D31="DMLU",$D31="DMAE",$D31="CEEE",$D31="EPTC",$D31="ORSE",$D31="SEINFRA",$D31="CREA",$D31="CAU",$D31="CEHOP",$D31="SIURB",$D31="DER-PR",$D31="SUDECAP",$D31=#REF!,$D31=#REF!),VLOOKUP($C31,#REF!,7,FALSE),IF($D31="INDEXADO",VLOOKUP($C31,#REF!,17,FALSE),IF($D31="CCU",VLOOKUP($C31,#REF!,6,FALSE),IF($D31="MERCADO",VLOOKUP(PE_243_2026!$C31,#REF!,8,FALSE),IF($D31="PLEO",VLOOKUP($C31,#REF!,4,FALSE),IF($D31="SICRO",VLOOKUP($C31,#REF!,6,FALSE),IF($D31="SINAPI",IFERROR((VLOOKUP($C31,#REF!,5,FALSE)),"-"),"-"))))))),0)</f>
        <v>0</v>
      </c>
      <c r="Y31" s="92" t="e">
        <f>IF(OR($D31="ANP",$D31="DAER",$D31="CONSULTORIA DNIT",$D31="PREGÃO ELETRÔNICO",$D31="DMLU",$D31="DMAE",$D31="CEEE",$D31="EPTC",$D31="ORSE",$D31="SEINFRA",$D31="CREA",$D31="CAU",$D31="CEHOP",$D31="SIURB",$D31="DER-PR",$D31="SUDECAP",$D31=#REF!,$D31=#REF!),VLOOKUP($C31,#REF!,8,FALSE),IF($D31="INDEXADO",VLOOKUP($C31,#REF!,18,FALSE),IF($D31="CCU",VLOOKUP($C31,#REF!,7,FALSE),IF($D31="MERCADO",VLOOKUP(PE_243_2026!$C31,#REF!,9,FALSE),IF($D31="PLEO",VLOOKUP($C31,#REF!,4,FALSE),IF($D31="SICRO",VLOOKUP($C31,#REF!,7,FALSE),IF($D31="SINAPI",IFERROR((VLOOKUP($C31,#REF!,6,FALSE)),(VLOOKUP($C31,#REF!,27,FALSE))),"-")))))))</f>
        <v>#REF!</v>
      </c>
      <c r="Z31" s="30">
        <v>15.61</v>
      </c>
      <c r="AA31" s="95">
        <f t="shared" si="11"/>
        <v>0</v>
      </c>
      <c r="AB31" s="81">
        <f t="shared" si="12"/>
        <v>0</v>
      </c>
      <c r="AC31" s="81">
        <f t="shared" si="18"/>
        <v>0</v>
      </c>
    </row>
    <row r="32" spans="2:29" x14ac:dyDescent="0.2">
      <c r="B32" s="100" t="s">
        <v>42</v>
      </c>
      <c r="C32" s="102">
        <v>100717</v>
      </c>
      <c r="D32" s="101" t="s">
        <v>0</v>
      </c>
      <c r="E32" s="91" t="s">
        <v>216</v>
      </c>
      <c r="F32" s="89" t="s">
        <v>206</v>
      </c>
      <c r="G32" s="79"/>
      <c r="H32" s="92"/>
      <c r="I32" s="92">
        <v>7.0724999999999998</v>
      </c>
      <c r="J32" s="92">
        <v>0.99750000000000005</v>
      </c>
      <c r="K32" s="93">
        <f t="shared" si="13"/>
        <v>8.07</v>
      </c>
      <c r="L32" s="94">
        <v>0.25190000000000001</v>
      </c>
      <c r="M32" s="15">
        <f t="shared" si="14"/>
        <v>10.1</v>
      </c>
      <c r="N32" s="15"/>
      <c r="O32" s="15">
        <f t="shared" si="15"/>
        <v>0</v>
      </c>
      <c r="P32" s="15">
        <f t="shared" si="16"/>
        <v>0</v>
      </c>
      <c r="Q32" s="16">
        <f t="shared" si="17"/>
        <v>0</v>
      </c>
      <c r="R32" s="30"/>
      <c r="S32" s="30"/>
      <c r="T32" s="1" t="str">
        <f t="shared" si="0"/>
        <v>2.14</v>
      </c>
      <c r="U32" s="1" t="b">
        <f t="shared" si="7"/>
        <v>0</v>
      </c>
      <c r="V32" s="30"/>
      <c r="W32" s="30"/>
      <c r="X32" s="92">
        <f>IFERROR(IF(OR($D32="ANP",$D32="DAER",$D32="CONSULTORIA DNIT",$D32="PREGÃO ELETRÔNICO",$D32="DMLU",$D32="DMAE",$D32="CEEE",$D32="EPTC",$D32="ORSE",$D32="SEINFRA",$D32="CREA",$D32="CAU",$D32="CEHOP",$D32="SIURB",$D32="DER-PR",$D32="SUDECAP",$D32=#REF!,$D32=#REF!),VLOOKUP($C32,#REF!,7,FALSE),IF($D32="INDEXADO",VLOOKUP($C32,#REF!,17,FALSE),IF($D32="CCU",VLOOKUP($C32,#REF!,6,FALSE),IF($D32="MERCADO",VLOOKUP(PE_243_2026!$C32,#REF!,8,FALSE),IF($D32="PLEO",VLOOKUP($C32,#REF!,4,FALSE),IF($D32="SICRO",VLOOKUP($C32,#REF!,6,FALSE),IF($D32="SINAPI",IFERROR((VLOOKUP($C32,#REF!,5,FALSE)),"-"),"-"))))))),0)</f>
        <v>0</v>
      </c>
      <c r="Y32" s="92" t="e">
        <f>IF(OR($D32="ANP",$D32="DAER",$D32="CONSULTORIA DNIT",$D32="PREGÃO ELETRÔNICO",$D32="DMLU",$D32="DMAE",$D32="CEEE",$D32="EPTC",$D32="ORSE",$D32="SEINFRA",$D32="CREA",$D32="CAU",$D32="CEHOP",$D32="SIURB",$D32="DER-PR",$D32="SUDECAP",$D32=#REF!,$D32=#REF!),VLOOKUP($C32,#REF!,8,FALSE),IF($D32="INDEXADO",VLOOKUP($C32,#REF!,18,FALSE),IF($D32="CCU",VLOOKUP($C32,#REF!,7,FALSE),IF($D32="MERCADO",VLOOKUP(PE_243_2026!$C32,#REF!,9,FALSE),IF($D32="PLEO",VLOOKUP($C32,#REF!,4,FALSE),IF($D32="SICRO",VLOOKUP($C32,#REF!,7,FALSE),IF($D32="SINAPI",IFERROR((VLOOKUP($C32,#REF!,6,FALSE)),(VLOOKUP($C32,#REF!,27,FALSE))),"-")))))))</f>
        <v>#REF!</v>
      </c>
      <c r="Z32" s="30">
        <v>10.09</v>
      </c>
      <c r="AA32" s="95">
        <f t="shared" si="11"/>
        <v>9.9999999999997868E-3</v>
      </c>
      <c r="AB32" s="81">
        <f t="shared" si="12"/>
        <v>0</v>
      </c>
      <c r="AC32" s="81">
        <f t="shared" si="18"/>
        <v>0</v>
      </c>
    </row>
    <row r="33" spans="2:29" ht="33.75" x14ac:dyDescent="0.2">
      <c r="B33" s="100" t="s">
        <v>43</v>
      </c>
      <c r="C33" s="102">
        <v>100726</v>
      </c>
      <c r="D33" s="101" t="s">
        <v>0</v>
      </c>
      <c r="E33" s="91" t="s">
        <v>208</v>
      </c>
      <c r="F33" s="89" t="s">
        <v>206</v>
      </c>
      <c r="G33" s="79"/>
      <c r="H33" s="92"/>
      <c r="I33" s="92">
        <v>16.057500000000001</v>
      </c>
      <c r="J33" s="92">
        <v>6.4574999999999996</v>
      </c>
      <c r="K33" s="93">
        <f t="shared" si="13"/>
        <v>22.515000000000001</v>
      </c>
      <c r="L33" s="94">
        <v>0.25190000000000001</v>
      </c>
      <c r="M33" s="15">
        <f t="shared" si="14"/>
        <v>28.19</v>
      </c>
      <c r="N33" s="15"/>
      <c r="O33" s="15">
        <f t="shared" si="15"/>
        <v>0</v>
      </c>
      <c r="P33" s="15">
        <f t="shared" si="16"/>
        <v>0</v>
      </c>
      <c r="Q33" s="16">
        <f t="shared" si="17"/>
        <v>0</v>
      </c>
      <c r="R33" s="30"/>
      <c r="S33" s="30"/>
      <c r="T33" s="1" t="str">
        <f t="shared" si="0"/>
        <v>2.15</v>
      </c>
      <c r="U33" s="1" t="b">
        <f t="shared" si="7"/>
        <v>0</v>
      </c>
      <c r="V33" s="30"/>
      <c r="W33" s="30"/>
      <c r="X33" s="92">
        <f>IFERROR(IF(OR($D33="ANP",$D33="DAER",$D33="CONSULTORIA DNIT",$D33="PREGÃO ELETRÔNICO",$D33="DMLU",$D33="DMAE",$D33="CEEE",$D33="EPTC",$D33="ORSE",$D33="SEINFRA",$D33="CREA",$D33="CAU",$D33="CEHOP",$D33="SIURB",$D33="DER-PR",$D33="SUDECAP",$D33=#REF!,$D33=#REF!),VLOOKUP($C33,#REF!,7,FALSE),IF($D33="INDEXADO",VLOOKUP($C33,#REF!,17,FALSE),IF($D33="CCU",VLOOKUP($C33,#REF!,6,FALSE),IF($D33="MERCADO",VLOOKUP(PE_243_2026!$C33,#REF!,8,FALSE),IF($D33="PLEO",VLOOKUP($C33,#REF!,4,FALSE),IF($D33="SICRO",VLOOKUP($C33,#REF!,6,FALSE),IF($D33="SINAPI",IFERROR((VLOOKUP($C33,#REF!,5,FALSE)),"-"),"-"))))))),0)</f>
        <v>0</v>
      </c>
      <c r="Y33" s="92" t="e">
        <f>IF(OR($D33="ANP",$D33="DAER",$D33="CONSULTORIA DNIT",$D33="PREGÃO ELETRÔNICO",$D33="DMLU",$D33="DMAE",$D33="CEEE",$D33="EPTC",$D33="ORSE",$D33="SEINFRA",$D33="CREA",$D33="CAU",$D33="CEHOP",$D33="SIURB",$D33="DER-PR",$D33="SUDECAP",$D33=#REF!,$D33=#REF!),VLOOKUP($C33,#REF!,8,FALSE),IF($D33="INDEXADO",VLOOKUP($C33,#REF!,18,FALSE),IF($D33="CCU",VLOOKUP($C33,#REF!,7,FALSE),IF($D33="MERCADO",VLOOKUP(PE_243_2026!$C33,#REF!,9,FALSE),IF($D33="PLEO",VLOOKUP($C33,#REF!,4,FALSE),IF($D33="SICRO",VLOOKUP($C33,#REF!,7,FALSE),IF($D33="SINAPI",IFERROR((VLOOKUP($C33,#REF!,6,FALSE)),(VLOOKUP($C33,#REF!,27,FALSE))),"-")))))))</f>
        <v>#REF!</v>
      </c>
      <c r="Z33" s="30">
        <v>28.18</v>
      </c>
      <c r="AA33" s="95">
        <f t="shared" si="11"/>
        <v>1.0000000000001563E-2</v>
      </c>
      <c r="AB33" s="81">
        <f t="shared" si="12"/>
        <v>0</v>
      </c>
      <c r="AC33" s="81">
        <f t="shared" si="18"/>
        <v>0</v>
      </c>
    </row>
    <row r="34" spans="2:29" x14ac:dyDescent="0.2">
      <c r="B34" s="100" t="s">
        <v>44</v>
      </c>
      <c r="C34" s="102" t="s">
        <v>170</v>
      </c>
      <c r="D34" s="90" t="s">
        <v>1</v>
      </c>
      <c r="E34" s="91" t="s">
        <v>324</v>
      </c>
      <c r="F34" s="89" t="s">
        <v>206</v>
      </c>
      <c r="G34" s="79"/>
      <c r="H34" s="92"/>
      <c r="I34" s="92">
        <v>1.9950000000000001</v>
      </c>
      <c r="J34" s="92">
        <v>314.625</v>
      </c>
      <c r="K34" s="93">
        <f t="shared" si="13"/>
        <v>316.62</v>
      </c>
      <c r="L34" s="94">
        <v>0.25190000000000001</v>
      </c>
      <c r="M34" s="15">
        <f t="shared" si="14"/>
        <v>396.38</v>
      </c>
      <c r="N34" s="15"/>
      <c r="O34" s="15">
        <f t="shared" si="15"/>
        <v>0</v>
      </c>
      <c r="P34" s="15">
        <f t="shared" si="16"/>
        <v>0</v>
      </c>
      <c r="Q34" s="16">
        <f t="shared" si="17"/>
        <v>0</v>
      </c>
      <c r="R34" s="30"/>
      <c r="S34" s="30"/>
      <c r="T34" s="1" t="str">
        <f t="shared" si="0"/>
        <v>2.16</v>
      </c>
      <c r="U34" s="1" t="b">
        <f t="shared" si="7"/>
        <v>0</v>
      </c>
      <c r="V34" s="30"/>
      <c r="W34" s="30"/>
      <c r="X34" s="92">
        <f>IFERROR(IF(OR($D34="ANP",$D34="DAER",$D34="CONSULTORIA DNIT",$D34="PREGÃO ELETRÔNICO",$D34="DMLU",$D34="DMAE",$D34="CEEE",$D34="EPTC",$D34="ORSE",$D34="SEINFRA",$D34="CREA",$D34="CAU",$D34="CEHOP",$D34="SIURB",$D34="DER-PR",$D34="SUDECAP",$D34=#REF!,$D34=#REF!),VLOOKUP($C34,#REF!,7,FALSE),IF($D34="INDEXADO",VLOOKUP($C34,#REF!,17,FALSE),IF($D34="CCU",VLOOKUP($C34,#REF!,6,FALSE),IF($D34="MERCADO",VLOOKUP(PE_243_2026!$C34,#REF!,8,FALSE),IF($D34="PLEO",VLOOKUP($C34,#REF!,4,FALSE),IF($D34="SICRO",VLOOKUP($C34,#REF!,6,FALSE),IF($D34="SINAPI",IFERROR((VLOOKUP($C34,#REF!,5,FALSE)),"-"),"-"))))))),0)</f>
        <v>0</v>
      </c>
      <c r="Y34" s="92" t="e">
        <f>IF(OR($D34="ANP",$D34="DAER",$D34="CONSULTORIA DNIT",$D34="PREGÃO ELETRÔNICO",$D34="DMLU",$D34="DMAE",$D34="CEEE",$D34="EPTC",$D34="ORSE",$D34="SEINFRA",$D34="CREA",$D34="CAU",$D34="CEHOP",$D34="SIURB",$D34="DER-PR",$D34="SUDECAP",$D34=#REF!,$D34=#REF!),VLOOKUP($C34,#REF!,8,FALSE),IF($D34="INDEXADO",VLOOKUP($C34,#REF!,18,FALSE),IF($D34="CCU",VLOOKUP($C34,#REF!,7,FALSE),IF($D34="MERCADO",VLOOKUP(PE_243_2026!$C34,#REF!,9,FALSE),IF($D34="PLEO",VLOOKUP($C34,#REF!,4,FALSE),IF($D34="SICRO",VLOOKUP($C34,#REF!,7,FALSE),IF($D34="SINAPI",IFERROR((VLOOKUP($C34,#REF!,6,FALSE)),(VLOOKUP($C34,#REF!,27,FALSE))),"-")))))))</f>
        <v>#REF!</v>
      </c>
      <c r="Z34" s="30">
        <v>396.37</v>
      </c>
      <c r="AA34" s="95">
        <f t="shared" si="11"/>
        <v>9.9999999999909051E-3</v>
      </c>
      <c r="AB34" s="81">
        <f>M34*G34</f>
        <v>0</v>
      </c>
      <c r="AC34" s="81">
        <f t="shared" si="18"/>
        <v>0</v>
      </c>
    </row>
    <row r="35" spans="2:29" x14ac:dyDescent="0.2">
      <c r="B35" s="24"/>
      <c r="C35" s="25"/>
      <c r="D35" s="25"/>
      <c r="E35" s="25"/>
      <c r="F35" s="25"/>
      <c r="G35" s="25"/>
      <c r="H35" s="25"/>
      <c r="I35" s="25"/>
      <c r="J35" s="25"/>
      <c r="K35" s="25"/>
      <c r="L35" s="12"/>
      <c r="M35" s="26" t="s">
        <v>366</v>
      </c>
      <c r="N35" s="27"/>
      <c r="O35" s="27">
        <f>SUM(O19:O34)</f>
        <v>0</v>
      </c>
      <c r="P35" s="27">
        <f>SUM(P19:P34)</f>
        <v>0</v>
      </c>
      <c r="Q35" s="28">
        <f>SUM(Q19:Q34)</f>
        <v>0</v>
      </c>
      <c r="R35" s="99"/>
      <c r="S35" s="1">
        <v>1</v>
      </c>
      <c r="T35" s="1"/>
      <c r="U35" s="1">
        <f t="shared" ref="U35:U82" si="19">IF(J35=0,Q35-O35)</f>
        <v>0</v>
      </c>
      <c r="V35" s="54">
        <f>SUM(O35:P35)</f>
        <v>0</v>
      </c>
      <c r="W35" s="1" t="str">
        <f>IF(V35&lt;&gt;Q35,"erro","ok")</f>
        <v>ok</v>
      </c>
      <c r="X35" s="25"/>
      <c r="Y35" s="25"/>
      <c r="Z35" s="1"/>
      <c r="AA35" s="95"/>
      <c r="AC35" s="81"/>
    </row>
    <row r="36" spans="2:29" x14ac:dyDescent="0.2">
      <c r="B36" s="29"/>
      <c r="C36" s="30"/>
      <c r="D36" s="31"/>
      <c r="E36" s="31"/>
      <c r="F36" s="30"/>
      <c r="G36" s="30"/>
      <c r="H36" s="30"/>
      <c r="I36" s="30"/>
      <c r="J36" s="30"/>
      <c r="K36" s="30"/>
      <c r="L36" s="1"/>
      <c r="M36" s="30"/>
      <c r="N36" s="30"/>
      <c r="O36" s="30"/>
      <c r="P36" s="30"/>
      <c r="Q36" s="32"/>
      <c r="R36" s="1"/>
      <c r="S36" s="1"/>
      <c r="T36" s="1">
        <f t="shared" si="0"/>
        <v>0</v>
      </c>
      <c r="U36" s="1">
        <f t="shared" si="19"/>
        <v>0</v>
      </c>
      <c r="V36" s="1"/>
      <c r="W36" s="1"/>
      <c r="X36" s="30"/>
      <c r="Y36" s="30"/>
      <c r="Z36" s="1"/>
      <c r="AA36" s="95"/>
      <c r="AC36" s="81"/>
    </row>
    <row r="37" spans="2:29" x14ac:dyDescent="0.2">
      <c r="B37" s="9">
        <v>3</v>
      </c>
      <c r="C37" s="10"/>
      <c r="D37" s="10"/>
      <c r="E37" s="11" t="s">
        <v>301</v>
      </c>
      <c r="F37" s="11"/>
      <c r="G37" s="11"/>
      <c r="H37" s="11"/>
      <c r="I37" s="11"/>
      <c r="J37" s="11"/>
      <c r="K37" s="11"/>
      <c r="L37" s="12"/>
      <c r="M37" s="11"/>
      <c r="N37" s="11"/>
      <c r="O37" s="11"/>
      <c r="P37" s="11"/>
      <c r="Q37" s="13">
        <f>Q110</f>
        <v>0</v>
      </c>
      <c r="R37" s="1"/>
      <c r="S37" s="1"/>
      <c r="T37" s="1">
        <f t="shared" si="0"/>
        <v>3</v>
      </c>
      <c r="U37" s="1">
        <f t="shared" si="19"/>
        <v>0</v>
      </c>
      <c r="V37" s="1"/>
      <c r="W37" s="1"/>
      <c r="X37" s="11"/>
      <c r="Y37" s="11"/>
      <c r="Z37" s="1"/>
      <c r="AA37" s="95"/>
      <c r="AC37" s="81"/>
    </row>
    <row r="38" spans="2:29" ht="25.5" customHeight="1" x14ac:dyDescent="0.2">
      <c r="B38" s="100" t="s">
        <v>45</v>
      </c>
      <c r="C38" s="89" t="s">
        <v>167</v>
      </c>
      <c r="D38" s="101" t="s">
        <v>1</v>
      </c>
      <c r="E38" s="91" t="s">
        <v>307</v>
      </c>
      <c r="F38" s="89" t="s">
        <v>203</v>
      </c>
      <c r="G38" s="79"/>
      <c r="H38" s="92"/>
      <c r="I38" s="92">
        <v>582.96</v>
      </c>
      <c r="J38" s="92">
        <v>1559.1150000000002</v>
      </c>
      <c r="K38" s="93">
        <f t="shared" ref="K38:K101" si="20">I38+J38</f>
        <v>2142.0750000000003</v>
      </c>
      <c r="L38" s="94">
        <v>0.25190000000000001</v>
      </c>
      <c r="M38" s="15">
        <f>IFERROR(IF(L38="-",(ROUND(K38,2)),(ROUND(K38*(1+L38),2))),"-")</f>
        <v>2681.66</v>
      </c>
      <c r="N38" s="15"/>
      <c r="O38" s="15">
        <f>IF(AND($H38=0,$J38=0),$Q38,IF(I38=0,0,IF($L38&lt;&gt;"-",IFERROR(TRUNC(TRUNC((I38*(1+$L38)),2)*$G38,2),0),IFERROR(TRUNC(I38*$G38,2),0))))</f>
        <v>0</v>
      </c>
      <c r="P38" s="15">
        <f>IF(J38=0,0,Q38-O38-N38)</f>
        <v>0</v>
      </c>
      <c r="Q38" s="16">
        <f>IFERROR(ROUND(ROUND(M38,2)*ROUND(G38,2),2),0)</f>
        <v>0</v>
      </c>
      <c r="R38" s="30"/>
      <c r="S38" s="30"/>
      <c r="T38" s="1" t="str">
        <f t="shared" si="0"/>
        <v>3.1</v>
      </c>
      <c r="U38" s="1" t="b">
        <f t="shared" si="19"/>
        <v>0</v>
      </c>
      <c r="V38" s="30"/>
      <c r="W38" s="30"/>
      <c r="X38" s="92">
        <f>IFERROR(IF(OR($D38="ANP",$D38="DAER",$D38="CONSULTORIA DNIT",$D38="PREGÃO ELETRÔNICO",$D38="DMLU",$D38="DMAE",$D38="CEEE",$D38="EPTC",$D38="ORSE",$D38="SEINFRA",$D38="CREA",$D38="CAU",$D38="CEHOP",$D38="SIURB",$D38="DER-PR",$D38="SUDECAP",$D38=#REF!,$D38=#REF!),VLOOKUP($C38,#REF!,7,FALSE),IF($D38="INDEXADO",VLOOKUP($C38,#REF!,17,FALSE),IF($D38="CCU",VLOOKUP($C38,#REF!,6,FALSE),IF($D38="MERCADO",VLOOKUP(PE_243_2026!$C38,#REF!,8,FALSE),IF($D38="PLEO",VLOOKUP($C38,#REF!,4,FALSE),IF($D38="SICRO",VLOOKUP($C38,#REF!,6,FALSE),IF($D38="SINAPI",IFERROR((VLOOKUP($C38,#REF!,5,FALSE)),"-"),"-"))))))),0)</f>
        <v>0</v>
      </c>
      <c r="Y38" s="92" t="e">
        <f>IF(OR($D38="ANP",$D38="DAER",$D38="CONSULTORIA DNIT",$D38="PREGÃO ELETRÔNICO",$D38="DMLU",$D38="DMAE",$D38="CEEE",$D38="EPTC",$D38="ORSE",$D38="SEINFRA",$D38="CREA",$D38="CAU",$D38="CEHOP",$D38="SIURB",$D38="DER-PR",$D38="SUDECAP",$D38=#REF!,$D38=#REF!),VLOOKUP($C38,#REF!,8,FALSE),IF($D38="INDEXADO",VLOOKUP($C38,#REF!,18,FALSE),IF($D38="CCU",VLOOKUP($C38,#REF!,7,FALSE),IF($D38="MERCADO",VLOOKUP(PE_243_2026!$C38,#REF!,9,FALSE),IF($D38="PLEO",VLOOKUP($C38,#REF!,4,FALSE),IF($D38="SICRO",VLOOKUP($C38,#REF!,7,FALSE),IF($D38="SINAPI",IFERROR((VLOOKUP($C38,#REF!,6,FALSE)),(VLOOKUP($C38,#REF!,27,FALSE))),"-")))))))</f>
        <v>#REF!</v>
      </c>
      <c r="Z38" s="1">
        <v>2681.6499999999996</v>
      </c>
      <c r="AA38" s="95">
        <f t="shared" ref="AA38:AA82" si="21">M38-Z38</f>
        <v>1.0000000000218279E-2</v>
      </c>
      <c r="AB38" s="81">
        <f t="shared" ref="AB38:AB43" si="22">M38*G38</f>
        <v>0</v>
      </c>
      <c r="AC38" s="81">
        <f t="shared" ref="AC38:AC101" si="23">AA38*G38</f>
        <v>0</v>
      </c>
    </row>
    <row r="39" spans="2:29" ht="25.5" customHeight="1" x14ac:dyDescent="0.2">
      <c r="B39" s="100" t="s">
        <v>46</v>
      </c>
      <c r="C39" s="102">
        <v>104792</v>
      </c>
      <c r="D39" s="101" t="s">
        <v>0</v>
      </c>
      <c r="E39" s="91" t="s">
        <v>246</v>
      </c>
      <c r="F39" s="89" t="s">
        <v>202</v>
      </c>
      <c r="G39" s="79"/>
      <c r="H39" s="92"/>
      <c r="I39" s="92">
        <v>0.33750000000000002</v>
      </c>
      <c r="J39" s="92">
        <v>0</v>
      </c>
      <c r="K39" s="93">
        <f t="shared" si="20"/>
        <v>0.33750000000000002</v>
      </c>
      <c r="L39" s="94">
        <v>0.25190000000000001</v>
      </c>
      <c r="M39" s="15">
        <f t="shared" ref="M39:M102" si="24">IFERROR(IF(L39="-",(ROUND(K39,2)),(ROUND(K39*(1+L39),2))),"-")</f>
        <v>0.42</v>
      </c>
      <c r="N39" s="15"/>
      <c r="O39" s="15">
        <f t="shared" ref="O39:O102" si="25">IF(AND($H39=0,$J39=0),$Q39,IF(I39=0,0,IF($L39&lt;&gt;"-",IFERROR(TRUNC(TRUNC((I39*(1+$L39)),2)*$G39,2),0),IFERROR(TRUNC(I39*$G39,2),0))))</f>
        <v>0</v>
      </c>
      <c r="P39" s="15">
        <f t="shared" ref="P39:P102" si="26">IF(J39=0,0,Q39-O39-N39)</f>
        <v>0</v>
      </c>
      <c r="Q39" s="16">
        <f t="shared" ref="Q39:Q102" si="27">IFERROR(ROUND(ROUND(M39,2)*ROUND(G39,2),2),0)</f>
        <v>0</v>
      </c>
      <c r="R39" s="30"/>
      <c r="S39" s="30"/>
      <c r="T39" s="1" t="str">
        <f t="shared" si="0"/>
        <v>3.2</v>
      </c>
      <c r="U39" s="1">
        <f t="shared" si="19"/>
        <v>0</v>
      </c>
      <c r="V39" s="30"/>
      <c r="W39" s="30"/>
      <c r="X39" s="92">
        <f>IFERROR(IF(OR($D39="ANP",$D39="DAER",$D39="CONSULTORIA DNIT",$D39="PREGÃO ELETRÔNICO",$D39="DMLU",$D39="DMAE",$D39="CEEE",$D39="EPTC",$D39="ORSE",$D39="SEINFRA",$D39="CREA",$D39="CAU",$D39="CEHOP",$D39="SIURB",$D39="DER-PR",$D39="SUDECAP",$D39=#REF!,$D39=#REF!),VLOOKUP($C39,#REF!,7,FALSE),IF($D39="INDEXADO",VLOOKUP($C39,#REF!,17,FALSE),IF($D39="CCU",VLOOKUP($C39,#REF!,6,FALSE),IF($D39="MERCADO",VLOOKUP(PE_243_2026!$C39,#REF!,8,FALSE),IF($D39="PLEO",VLOOKUP($C39,#REF!,4,FALSE),IF($D39="SICRO",VLOOKUP($C39,#REF!,6,FALSE),IF($D39="SINAPI",IFERROR((VLOOKUP($C39,#REF!,5,FALSE)),"-"),"-"))))))),0)</f>
        <v>0</v>
      </c>
      <c r="Y39" s="92" t="e">
        <f>IF(OR($D39="ANP",$D39="DAER",$D39="CONSULTORIA DNIT",$D39="PREGÃO ELETRÔNICO",$D39="DMLU",$D39="DMAE",$D39="CEEE",$D39="EPTC",$D39="ORSE",$D39="SEINFRA",$D39="CREA",$D39="CAU",$D39="CEHOP",$D39="SIURB",$D39="DER-PR",$D39="SUDECAP",$D39=#REF!,$D39=#REF!),VLOOKUP($C39,#REF!,8,FALSE),IF($D39="INDEXADO",VLOOKUP($C39,#REF!,18,FALSE),IF($D39="CCU",VLOOKUP($C39,#REF!,7,FALSE),IF($D39="MERCADO",VLOOKUP(PE_243_2026!$C39,#REF!,9,FALSE),IF($D39="PLEO",VLOOKUP($C39,#REF!,4,FALSE),IF($D39="SICRO",VLOOKUP($C39,#REF!,7,FALSE),IF($D39="SINAPI",IFERROR((VLOOKUP($C39,#REF!,6,FALSE)),(VLOOKUP($C39,#REF!,27,FALSE))),"-")))))))</f>
        <v>#REF!</v>
      </c>
      <c r="Z39" s="30">
        <v>0.41</v>
      </c>
      <c r="AA39" s="95">
        <f t="shared" si="21"/>
        <v>1.0000000000000009E-2</v>
      </c>
      <c r="AB39" s="81">
        <f t="shared" si="22"/>
        <v>0</v>
      </c>
      <c r="AC39" s="81">
        <f t="shared" si="23"/>
        <v>0</v>
      </c>
    </row>
    <row r="40" spans="2:29" ht="25.5" customHeight="1" x14ac:dyDescent="0.2">
      <c r="B40" s="100" t="s">
        <v>47</v>
      </c>
      <c r="C40" s="102" t="s">
        <v>196</v>
      </c>
      <c r="D40" s="101" t="s">
        <v>1</v>
      </c>
      <c r="E40" s="103" t="s">
        <v>345</v>
      </c>
      <c r="F40" s="89" t="s">
        <v>202</v>
      </c>
      <c r="G40" s="79"/>
      <c r="H40" s="92"/>
      <c r="I40" s="92">
        <v>8.7900000000000009</v>
      </c>
      <c r="J40" s="92">
        <v>0</v>
      </c>
      <c r="K40" s="93">
        <f t="shared" si="20"/>
        <v>8.7900000000000009</v>
      </c>
      <c r="L40" s="94">
        <v>0.25190000000000001</v>
      </c>
      <c r="M40" s="15">
        <f t="shared" si="24"/>
        <v>11</v>
      </c>
      <c r="N40" s="15"/>
      <c r="O40" s="15">
        <f t="shared" si="25"/>
        <v>0</v>
      </c>
      <c r="P40" s="15">
        <f t="shared" si="26"/>
        <v>0</v>
      </c>
      <c r="Q40" s="16">
        <f t="shared" si="27"/>
        <v>0</v>
      </c>
      <c r="R40" s="30"/>
      <c r="S40" s="30"/>
      <c r="T40" s="1" t="str">
        <f t="shared" si="0"/>
        <v>3.3</v>
      </c>
      <c r="U40" s="1">
        <f t="shared" si="19"/>
        <v>0</v>
      </c>
      <c r="V40" s="30"/>
      <c r="W40" s="30"/>
      <c r="X40" s="92">
        <f>IFERROR(IF(OR($D40="ANP",$D40="DAER",$D40="CONSULTORIA DNIT",$D40="PREGÃO ELETRÔNICO",$D40="DMLU",$D40="DMAE",$D40="CEEE",$D40="EPTC",$D40="ORSE",$D40="SEINFRA",$D40="CREA",$D40="CAU",$D40="CEHOP",$D40="SIURB",$D40="DER-PR",$D40="SUDECAP",$D40=#REF!,$D40=#REF!),VLOOKUP($C40,#REF!,7,FALSE),IF($D40="INDEXADO",VLOOKUP($C40,#REF!,17,FALSE),IF($D40="CCU",VLOOKUP($C40,#REF!,6,FALSE),IF($D40="MERCADO",VLOOKUP(PE_243_2026!$C40,#REF!,8,FALSE),IF($D40="PLEO",VLOOKUP($C40,#REF!,4,FALSE),IF($D40="SICRO",VLOOKUP($C40,#REF!,6,FALSE),IF($D40="SINAPI",IFERROR((VLOOKUP($C40,#REF!,5,FALSE)),"-"),"-"))))))),0)</f>
        <v>0</v>
      </c>
      <c r="Y40" s="92" t="e">
        <f>IF(OR($D40="ANP",$D40="DAER",$D40="CONSULTORIA DNIT",$D40="PREGÃO ELETRÔNICO",$D40="DMLU",$D40="DMAE",$D40="CEEE",$D40="EPTC",$D40="ORSE",$D40="SEINFRA",$D40="CREA",$D40="CAU",$D40="CEHOP",$D40="SIURB",$D40="DER-PR",$D40="SUDECAP",$D40=#REF!,$D40=#REF!),VLOOKUP($C40,#REF!,8,FALSE),IF($D40="INDEXADO",VLOOKUP($C40,#REF!,18,FALSE),IF($D40="CCU",VLOOKUP($C40,#REF!,7,FALSE),IF($D40="MERCADO",VLOOKUP(PE_243_2026!$C40,#REF!,9,FALSE),IF($D40="PLEO",VLOOKUP($C40,#REF!,4,FALSE),IF($D40="SICRO",VLOOKUP($C40,#REF!,7,FALSE),IF($D40="SINAPI",IFERROR((VLOOKUP($C40,#REF!,6,FALSE)),(VLOOKUP($C40,#REF!,27,FALSE))),"-")))))))</f>
        <v>#REF!</v>
      </c>
      <c r="Z40" s="30">
        <v>10.99</v>
      </c>
      <c r="AA40" s="95">
        <f t="shared" si="21"/>
        <v>9.9999999999997868E-3</v>
      </c>
      <c r="AB40" s="81">
        <f t="shared" si="22"/>
        <v>0</v>
      </c>
      <c r="AC40" s="81">
        <f t="shared" si="23"/>
        <v>0</v>
      </c>
    </row>
    <row r="41" spans="2:29" ht="25.5" customHeight="1" x14ac:dyDescent="0.2">
      <c r="B41" s="100" t="s">
        <v>48</v>
      </c>
      <c r="C41" s="102" t="s">
        <v>156</v>
      </c>
      <c r="D41" s="101" t="s">
        <v>1</v>
      </c>
      <c r="E41" s="103" t="s">
        <v>367</v>
      </c>
      <c r="F41" s="89" t="s">
        <v>203</v>
      </c>
      <c r="G41" s="79"/>
      <c r="H41" s="92"/>
      <c r="I41" s="92">
        <v>44.01</v>
      </c>
      <c r="J41" s="92">
        <v>521.1825</v>
      </c>
      <c r="K41" s="93">
        <f t="shared" si="20"/>
        <v>565.1925</v>
      </c>
      <c r="L41" s="94">
        <v>0.25190000000000001</v>
      </c>
      <c r="M41" s="15">
        <f t="shared" si="24"/>
        <v>707.56</v>
      </c>
      <c r="N41" s="15"/>
      <c r="O41" s="15">
        <f t="shared" si="25"/>
        <v>0</v>
      </c>
      <c r="P41" s="15">
        <f t="shared" si="26"/>
        <v>0</v>
      </c>
      <c r="Q41" s="16">
        <f t="shared" si="27"/>
        <v>0</v>
      </c>
      <c r="R41" s="30"/>
      <c r="S41" s="30"/>
      <c r="T41" s="1" t="str">
        <f t="shared" si="0"/>
        <v>3.4</v>
      </c>
      <c r="U41" s="1" t="b">
        <f t="shared" si="19"/>
        <v>0</v>
      </c>
      <c r="V41" s="30"/>
      <c r="W41" s="30"/>
      <c r="X41" s="92">
        <f>IFERROR(IF(OR($D41="ANP",$D41="DAER",$D41="CONSULTORIA DNIT",$D41="PREGÃO ELETRÔNICO",$D41="DMLU",$D41="DMAE",$D41="CEEE",$D41="EPTC",$D41="ORSE",$D41="SEINFRA",$D41="CREA",$D41="CAU",$D41="CEHOP",$D41="SIURB",$D41="DER-PR",$D41="SUDECAP",$D41=#REF!,$D41=#REF!),VLOOKUP($C41,#REF!,7,FALSE),IF($D41="INDEXADO",VLOOKUP($C41,#REF!,17,FALSE),IF($D41="CCU",VLOOKUP($C41,#REF!,6,FALSE),IF($D41="MERCADO",VLOOKUP(PE_243_2026!$C41,#REF!,8,FALSE),IF($D41="PLEO",VLOOKUP($C41,#REF!,4,FALSE),IF($D41="SICRO",VLOOKUP($C41,#REF!,6,FALSE),IF($D41="SINAPI",IFERROR((VLOOKUP($C41,#REF!,5,FALSE)),"-"),"-"))))))),0)</f>
        <v>0</v>
      </c>
      <c r="Y41" s="92" t="e">
        <f>IF(OR($D41="ANP",$D41="DAER",$D41="CONSULTORIA DNIT",$D41="PREGÃO ELETRÔNICO",$D41="DMLU",$D41="DMAE",$D41="CEEE",$D41="EPTC",$D41="ORSE",$D41="SEINFRA",$D41="CREA",$D41="CAU",$D41="CEHOP",$D41="SIURB",$D41="DER-PR",$D41="SUDECAP",$D41=#REF!,$D41=#REF!),VLOOKUP($C41,#REF!,8,FALSE),IF($D41="INDEXADO",VLOOKUP($C41,#REF!,18,FALSE),IF($D41="CCU",VLOOKUP($C41,#REF!,7,FALSE),IF($D41="MERCADO",VLOOKUP(PE_243_2026!$C41,#REF!,9,FALSE),IF($D41="PLEO",VLOOKUP($C41,#REF!,4,FALSE),IF($D41="SICRO",VLOOKUP($C41,#REF!,7,FALSE),IF($D41="SINAPI",IFERROR((VLOOKUP($C41,#REF!,6,FALSE)),(VLOOKUP($C41,#REF!,27,FALSE))),"-")))))))</f>
        <v>#REF!</v>
      </c>
      <c r="Z41" s="30">
        <v>707.56000000000006</v>
      </c>
      <c r="AA41" s="95">
        <f t="shared" si="21"/>
        <v>0</v>
      </c>
      <c r="AB41" s="81">
        <f t="shared" si="22"/>
        <v>0</v>
      </c>
      <c r="AC41" s="81">
        <f t="shared" si="23"/>
        <v>0</v>
      </c>
    </row>
    <row r="42" spans="2:29" ht="25.5" customHeight="1" x14ac:dyDescent="0.2">
      <c r="B42" s="100" t="s">
        <v>49</v>
      </c>
      <c r="C42" s="102" t="s">
        <v>177</v>
      </c>
      <c r="D42" s="101" t="s">
        <v>1</v>
      </c>
      <c r="E42" s="103" t="s">
        <v>327</v>
      </c>
      <c r="F42" s="89" t="s">
        <v>203</v>
      </c>
      <c r="G42" s="79"/>
      <c r="H42" s="92"/>
      <c r="I42" s="92">
        <v>96.037500000000009</v>
      </c>
      <c r="J42" s="92">
        <v>0</v>
      </c>
      <c r="K42" s="93">
        <f t="shared" si="20"/>
        <v>96.037500000000009</v>
      </c>
      <c r="L42" s="94">
        <v>0.25190000000000001</v>
      </c>
      <c r="M42" s="15">
        <f t="shared" si="24"/>
        <v>120.23</v>
      </c>
      <c r="N42" s="15"/>
      <c r="O42" s="15">
        <f t="shared" si="25"/>
        <v>0</v>
      </c>
      <c r="P42" s="15">
        <f t="shared" si="26"/>
        <v>0</v>
      </c>
      <c r="Q42" s="16">
        <f t="shared" si="27"/>
        <v>0</v>
      </c>
      <c r="R42" s="30"/>
      <c r="S42" s="30"/>
      <c r="T42" s="1" t="str">
        <f t="shared" si="0"/>
        <v>3.5</v>
      </c>
      <c r="U42" s="1">
        <f t="shared" si="19"/>
        <v>0</v>
      </c>
      <c r="V42" s="30"/>
      <c r="W42" s="30"/>
      <c r="X42" s="92">
        <f>IFERROR(IF(OR($D42="ANP",$D42="DAER",$D42="CONSULTORIA DNIT",$D42="PREGÃO ELETRÔNICO",$D42="DMLU",$D42="DMAE",$D42="CEEE",$D42="EPTC",$D42="ORSE",$D42="SEINFRA",$D42="CREA",$D42="CAU",$D42="CEHOP",$D42="SIURB",$D42="DER-PR",$D42="SUDECAP",$D42=#REF!,$D42=#REF!),VLOOKUP($C42,#REF!,7,FALSE),IF($D42="INDEXADO",VLOOKUP($C42,#REF!,17,FALSE),IF($D42="CCU",VLOOKUP($C42,#REF!,6,FALSE),IF($D42="MERCADO",VLOOKUP(PE_243_2026!$C42,#REF!,8,FALSE),IF($D42="PLEO",VLOOKUP($C42,#REF!,4,FALSE),IF($D42="SICRO",VLOOKUP($C42,#REF!,6,FALSE),IF($D42="SINAPI",IFERROR((VLOOKUP($C42,#REF!,5,FALSE)),"-"),"-"))))))),0)</f>
        <v>0</v>
      </c>
      <c r="Y42" s="92" t="e">
        <f>IF(OR($D42="ANP",$D42="DAER",$D42="CONSULTORIA DNIT",$D42="PREGÃO ELETRÔNICO",$D42="DMLU",$D42="DMAE",$D42="CEEE",$D42="EPTC",$D42="ORSE",$D42="SEINFRA",$D42="CREA",$D42="CAU",$D42="CEHOP",$D42="SIURB",$D42="DER-PR",$D42="SUDECAP",$D42=#REF!,$D42=#REF!),VLOOKUP($C42,#REF!,8,FALSE),IF($D42="INDEXADO",VLOOKUP($C42,#REF!,18,FALSE),IF($D42="CCU",VLOOKUP($C42,#REF!,7,FALSE),IF($D42="MERCADO",VLOOKUP(PE_243_2026!$C42,#REF!,9,FALSE),IF($D42="PLEO",VLOOKUP($C42,#REF!,4,FALSE),IF($D42="SICRO",VLOOKUP($C42,#REF!,7,FALSE),IF($D42="SINAPI",IFERROR((VLOOKUP($C42,#REF!,6,FALSE)),(VLOOKUP($C42,#REF!,27,FALSE))),"-")))))))</f>
        <v>#REF!</v>
      </c>
      <c r="Z42" s="30">
        <v>120.22</v>
      </c>
      <c r="AA42" s="95">
        <f t="shared" si="21"/>
        <v>1.0000000000005116E-2</v>
      </c>
      <c r="AB42" s="81">
        <f t="shared" si="22"/>
        <v>0</v>
      </c>
      <c r="AC42" s="81">
        <f t="shared" si="23"/>
        <v>0</v>
      </c>
    </row>
    <row r="43" spans="2:29" ht="25.5" customHeight="1" x14ac:dyDescent="0.2">
      <c r="B43" s="100" t="s">
        <v>50</v>
      </c>
      <c r="C43" s="102" t="s">
        <v>157</v>
      </c>
      <c r="D43" s="101" t="s">
        <v>1</v>
      </c>
      <c r="E43" s="103" t="s">
        <v>368</v>
      </c>
      <c r="F43" s="89" t="s">
        <v>203</v>
      </c>
      <c r="G43" s="79"/>
      <c r="H43" s="92"/>
      <c r="I43" s="92">
        <v>13.192499999999999</v>
      </c>
      <c r="J43" s="92">
        <v>29.107500000000002</v>
      </c>
      <c r="K43" s="93">
        <f t="shared" si="20"/>
        <v>42.3</v>
      </c>
      <c r="L43" s="94">
        <v>0.25190000000000001</v>
      </c>
      <c r="M43" s="15">
        <f t="shared" si="24"/>
        <v>52.96</v>
      </c>
      <c r="N43" s="15"/>
      <c r="O43" s="15">
        <f t="shared" si="25"/>
        <v>0</v>
      </c>
      <c r="P43" s="15">
        <f t="shared" si="26"/>
        <v>0</v>
      </c>
      <c r="Q43" s="16">
        <f t="shared" si="27"/>
        <v>0</v>
      </c>
      <c r="R43" s="30"/>
      <c r="S43" s="30"/>
      <c r="T43" s="1" t="str">
        <f t="shared" si="0"/>
        <v>3.6</v>
      </c>
      <c r="U43" s="1" t="b">
        <f t="shared" si="19"/>
        <v>0</v>
      </c>
      <c r="V43" s="30"/>
      <c r="W43" s="30"/>
      <c r="X43" s="92">
        <f>IFERROR(IF(OR($D43="ANP",$D43="DAER",$D43="CONSULTORIA DNIT",$D43="PREGÃO ELETRÔNICO",$D43="DMLU",$D43="DMAE",$D43="CEEE",$D43="EPTC",$D43="ORSE",$D43="SEINFRA",$D43="CREA",$D43="CAU",$D43="CEHOP",$D43="SIURB",$D43="DER-PR",$D43="SUDECAP",$D43=#REF!,$D43=#REF!),VLOOKUP($C43,#REF!,7,FALSE),IF($D43="INDEXADO",VLOOKUP($C43,#REF!,17,FALSE),IF($D43="CCU",VLOOKUP($C43,#REF!,6,FALSE),IF($D43="MERCADO",VLOOKUP(PE_243_2026!$C43,#REF!,8,FALSE),IF($D43="PLEO",VLOOKUP($C43,#REF!,4,FALSE),IF($D43="SICRO",VLOOKUP($C43,#REF!,6,FALSE),IF($D43="SINAPI",IFERROR((VLOOKUP($C43,#REF!,5,FALSE)),"-"),"-"))))))),0)</f>
        <v>0</v>
      </c>
      <c r="Y43" s="92" t="e">
        <f>IF(OR($D43="ANP",$D43="DAER",$D43="CONSULTORIA DNIT",$D43="PREGÃO ELETRÔNICO",$D43="DMLU",$D43="DMAE",$D43="CEEE",$D43="EPTC",$D43="ORSE",$D43="SEINFRA",$D43="CREA",$D43="CAU",$D43="CEHOP",$D43="SIURB",$D43="DER-PR",$D43="SUDECAP",$D43=#REF!,$D43=#REF!),VLOOKUP($C43,#REF!,8,FALSE),IF($D43="INDEXADO",VLOOKUP($C43,#REF!,18,FALSE),IF($D43="CCU",VLOOKUP($C43,#REF!,7,FALSE),IF($D43="MERCADO",VLOOKUP(PE_243_2026!$C43,#REF!,9,FALSE),IF($D43="PLEO",VLOOKUP($C43,#REF!,4,FALSE),IF($D43="SICRO",VLOOKUP($C43,#REF!,7,FALSE),IF($D43="SINAPI",IFERROR((VLOOKUP($C43,#REF!,6,FALSE)),(VLOOKUP($C43,#REF!,27,FALSE))),"-")))))))</f>
        <v>#REF!</v>
      </c>
      <c r="Z43" s="30">
        <v>52.95</v>
      </c>
      <c r="AA43" s="95">
        <f t="shared" si="21"/>
        <v>9.9999999999980105E-3</v>
      </c>
      <c r="AB43" s="81">
        <f t="shared" si="22"/>
        <v>0</v>
      </c>
      <c r="AC43" s="81">
        <f t="shared" si="23"/>
        <v>0</v>
      </c>
    </row>
    <row r="44" spans="2:29" ht="25.5" customHeight="1" x14ac:dyDescent="0.2">
      <c r="B44" s="100" t="s">
        <v>51</v>
      </c>
      <c r="C44" s="102" t="s">
        <v>191</v>
      </c>
      <c r="D44" s="101" t="s">
        <v>1</v>
      </c>
      <c r="E44" s="103" t="s">
        <v>335</v>
      </c>
      <c r="F44" s="89" t="s">
        <v>203</v>
      </c>
      <c r="G44" s="79"/>
      <c r="H44" s="92"/>
      <c r="I44" s="92">
        <v>13.192499999999999</v>
      </c>
      <c r="J44" s="92">
        <v>102.19499999999999</v>
      </c>
      <c r="K44" s="93">
        <f t="shared" si="20"/>
        <v>115.38749999999999</v>
      </c>
      <c r="L44" s="94">
        <v>0.25190000000000001</v>
      </c>
      <c r="M44" s="15">
        <f t="shared" si="24"/>
        <v>144.44999999999999</v>
      </c>
      <c r="N44" s="15"/>
      <c r="O44" s="15">
        <f t="shared" si="25"/>
        <v>0</v>
      </c>
      <c r="P44" s="15">
        <f t="shared" si="26"/>
        <v>0</v>
      </c>
      <c r="Q44" s="16">
        <f t="shared" si="27"/>
        <v>0</v>
      </c>
      <c r="R44" s="30"/>
      <c r="S44" s="30"/>
      <c r="T44" s="1" t="str">
        <f t="shared" si="0"/>
        <v>3.7</v>
      </c>
      <c r="U44" s="1" t="b">
        <f t="shared" si="19"/>
        <v>0</v>
      </c>
      <c r="V44" s="30"/>
      <c r="W44" s="30"/>
      <c r="X44" s="92">
        <f>IFERROR(IF(OR($D44="ANP",$D44="DAER",$D44="CONSULTORIA DNIT",$D44="PREGÃO ELETRÔNICO",$D44="DMLU",$D44="DMAE",$D44="CEEE",$D44="EPTC",$D44="ORSE",$D44="SEINFRA",$D44="CREA",$D44="CAU",$D44="CEHOP",$D44="SIURB",$D44="DER-PR",$D44="SUDECAP",$D44=#REF!,$D44=#REF!),VLOOKUP($C44,#REF!,7,FALSE),IF($D44="INDEXADO",VLOOKUP($C44,#REF!,17,FALSE),IF($D44="CCU",VLOOKUP($C44,#REF!,6,FALSE),IF($D44="MERCADO",VLOOKUP(PE_243_2026!$C44,#REF!,8,FALSE),IF($D44="PLEO",VLOOKUP($C44,#REF!,4,FALSE),IF($D44="SICRO",VLOOKUP($C44,#REF!,6,FALSE),IF($D44="SINAPI",IFERROR((VLOOKUP($C44,#REF!,5,FALSE)),"-"),"-"))))))),0)</f>
        <v>0</v>
      </c>
      <c r="Y44" s="92" t="e">
        <f>IF(OR($D44="ANP",$D44="DAER",$D44="CONSULTORIA DNIT",$D44="PREGÃO ELETRÔNICO",$D44="DMLU",$D44="DMAE",$D44="CEEE",$D44="EPTC",$D44="ORSE",$D44="SEINFRA",$D44="CREA",$D44="CAU",$D44="CEHOP",$D44="SIURB",$D44="DER-PR",$D44="SUDECAP",$D44=#REF!,$D44=#REF!),VLOOKUP($C44,#REF!,8,FALSE),IF($D44="INDEXADO",VLOOKUP($C44,#REF!,18,FALSE),IF($D44="CCU",VLOOKUP($C44,#REF!,7,FALSE),IF($D44="MERCADO",VLOOKUP(PE_243_2026!$C44,#REF!,9,FALSE),IF($D44="PLEO",VLOOKUP($C44,#REF!,4,FALSE),IF($D44="SICRO",VLOOKUP($C44,#REF!,7,FALSE),IF($D44="SINAPI",IFERROR((VLOOKUP($C44,#REF!,6,FALSE)),(VLOOKUP($C44,#REF!,27,FALSE))),"-")))))))</f>
        <v>#REF!</v>
      </c>
      <c r="Z44" s="30">
        <v>144.44</v>
      </c>
      <c r="AA44" s="95">
        <f t="shared" si="21"/>
        <v>9.9999999999909051E-3</v>
      </c>
      <c r="AB44" s="81">
        <f t="shared" ref="AB44:AB107" si="28">M44*G44</f>
        <v>0</v>
      </c>
      <c r="AC44" s="81">
        <f t="shared" si="23"/>
        <v>0</v>
      </c>
    </row>
    <row r="45" spans="2:29" ht="25.5" customHeight="1" x14ac:dyDescent="0.2">
      <c r="B45" s="100" t="s">
        <v>52</v>
      </c>
      <c r="C45" s="102" t="s">
        <v>158</v>
      </c>
      <c r="D45" s="101" t="s">
        <v>1</v>
      </c>
      <c r="E45" s="91" t="s">
        <v>298</v>
      </c>
      <c r="F45" s="89" t="s">
        <v>203</v>
      </c>
      <c r="G45" s="79"/>
      <c r="H45" s="92"/>
      <c r="I45" s="92">
        <v>88.02</v>
      </c>
      <c r="J45" s="92">
        <v>236.8725</v>
      </c>
      <c r="K45" s="93">
        <f t="shared" si="20"/>
        <v>324.89249999999998</v>
      </c>
      <c r="L45" s="94">
        <v>0.25190000000000001</v>
      </c>
      <c r="M45" s="15">
        <f t="shared" si="24"/>
        <v>406.73</v>
      </c>
      <c r="N45" s="15"/>
      <c r="O45" s="15">
        <f t="shared" si="25"/>
        <v>0</v>
      </c>
      <c r="P45" s="15">
        <f t="shared" si="26"/>
        <v>0</v>
      </c>
      <c r="Q45" s="16">
        <f t="shared" si="27"/>
        <v>0</v>
      </c>
      <c r="R45" s="30"/>
      <c r="S45" s="30"/>
      <c r="T45" s="1" t="str">
        <f t="shared" si="0"/>
        <v>3.8</v>
      </c>
      <c r="U45" s="1" t="b">
        <f t="shared" si="19"/>
        <v>0</v>
      </c>
      <c r="V45" s="30"/>
      <c r="W45" s="30"/>
      <c r="X45" s="92">
        <f>IFERROR(IF(OR($D45="ANP",$D45="DAER",$D45="CONSULTORIA DNIT",$D45="PREGÃO ELETRÔNICO",$D45="DMLU",$D45="DMAE",$D45="CEEE",$D45="EPTC",$D45="ORSE",$D45="SEINFRA",$D45="CREA",$D45="CAU",$D45="CEHOP",$D45="SIURB",$D45="DER-PR",$D45="SUDECAP",$D45=#REF!,$D45=#REF!),VLOOKUP($C45,#REF!,7,FALSE),IF($D45="INDEXADO",VLOOKUP($C45,#REF!,17,FALSE),IF($D45="CCU",VLOOKUP($C45,#REF!,6,FALSE),IF($D45="MERCADO",VLOOKUP(PE_243_2026!$C45,#REF!,8,FALSE),IF($D45="PLEO",VLOOKUP($C45,#REF!,4,FALSE),IF($D45="SICRO",VLOOKUP($C45,#REF!,6,FALSE),IF($D45="SINAPI",IFERROR((VLOOKUP($C45,#REF!,5,FALSE)),"-"),"-"))))))),0)</f>
        <v>0</v>
      </c>
      <c r="Y45" s="92" t="e">
        <f>IF(OR($D45="ANP",$D45="DAER",$D45="CONSULTORIA DNIT",$D45="PREGÃO ELETRÔNICO",$D45="DMLU",$D45="DMAE",$D45="CEEE",$D45="EPTC",$D45="ORSE",$D45="SEINFRA",$D45="CREA",$D45="CAU",$D45="CEHOP",$D45="SIURB",$D45="DER-PR",$D45="SUDECAP",$D45=#REF!,$D45=#REF!),VLOOKUP($C45,#REF!,8,FALSE),IF($D45="INDEXADO",VLOOKUP($C45,#REF!,18,FALSE),IF($D45="CCU",VLOOKUP($C45,#REF!,7,FALSE),IF($D45="MERCADO",VLOOKUP(PE_243_2026!$C45,#REF!,9,FALSE),IF($D45="PLEO",VLOOKUP($C45,#REF!,4,FALSE),IF($D45="SICRO",VLOOKUP($C45,#REF!,7,FALSE),IF($D45="SINAPI",IFERROR((VLOOKUP($C45,#REF!,6,FALSE)),(VLOOKUP($C45,#REF!,27,FALSE))),"-")))))))</f>
        <v>#REF!</v>
      </c>
      <c r="Z45" s="30">
        <v>406.72</v>
      </c>
      <c r="AA45" s="95">
        <f t="shared" si="21"/>
        <v>9.9999999999909051E-3</v>
      </c>
      <c r="AB45" s="81">
        <f t="shared" si="28"/>
        <v>0</v>
      </c>
      <c r="AC45" s="81">
        <f t="shared" si="23"/>
        <v>0</v>
      </c>
    </row>
    <row r="46" spans="2:29" ht="25.5" customHeight="1" x14ac:dyDescent="0.2">
      <c r="B46" s="100" t="s">
        <v>53</v>
      </c>
      <c r="C46" s="102" t="s">
        <v>159</v>
      </c>
      <c r="D46" s="101" t="s">
        <v>1</v>
      </c>
      <c r="E46" s="91" t="s">
        <v>350</v>
      </c>
      <c r="F46" s="89" t="s">
        <v>203</v>
      </c>
      <c r="G46" s="79"/>
      <c r="H46" s="92"/>
      <c r="I46" s="92">
        <v>0</v>
      </c>
      <c r="J46" s="92">
        <v>3546.6149999999998</v>
      </c>
      <c r="K46" s="93">
        <f t="shared" si="20"/>
        <v>3546.6149999999998</v>
      </c>
      <c r="L46" s="94">
        <v>0.25190000000000001</v>
      </c>
      <c r="M46" s="15">
        <f t="shared" si="24"/>
        <v>4440.01</v>
      </c>
      <c r="N46" s="15"/>
      <c r="O46" s="15">
        <f t="shared" si="25"/>
        <v>0</v>
      </c>
      <c r="P46" s="15">
        <f t="shared" si="26"/>
        <v>0</v>
      </c>
      <c r="Q46" s="16">
        <f t="shared" si="27"/>
        <v>0</v>
      </c>
      <c r="R46" s="30"/>
      <c r="S46" s="30"/>
      <c r="T46" s="1" t="str">
        <f t="shared" si="0"/>
        <v>3.9</v>
      </c>
      <c r="U46" s="1" t="b">
        <f t="shared" si="19"/>
        <v>0</v>
      </c>
      <c r="V46" s="30"/>
      <c r="W46" s="30"/>
      <c r="X46" s="92">
        <f>IFERROR(IF(OR($D46="ANP",$D46="DAER",$D46="CONSULTORIA DNIT",$D46="PREGÃO ELETRÔNICO",$D46="DMLU",$D46="DMAE",$D46="CEEE",$D46="EPTC",$D46="ORSE",$D46="SEINFRA",$D46="CREA",$D46="CAU",$D46="CEHOP",$D46="SIURB",$D46="DER-PR",$D46="SUDECAP",$D46=#REF!,$D46=#REF!),VLOOKUP($C46,#REF!,7,FALSE),IF($D46="INDEXADO",VLOOKUP($C46,#REF!,17,FALSE),IF($D46="CCU",VLOOKUP($C46,#REF!,6,FALSE),IF($D46="MERCADO",VLOOKUP(PE_243_2026!$C46,#REF!,8,FALSE),IF($D46="PLEO",VLOOKUP($C46,#REF!,4,FALSE),IF($D46="SICRO",VLOOKUP($C46,#REF!,6,FALSE),IF($D46="SINAPI",IFERROR((VLOOKUP($C46,#REF!,5,FALSE)),"-"),"-"))))))),0)</f>
        <v>0</v>
      </c>
      <c r="Y46" s="92" t="e">
        <f>IF(OR($D46="ANP",$D46="DAER",$D46="CONSULTORIA DNIT",$D46="PREGÃO ELETRÔNICO",$D46="DMLU",$D46="DMAE",$D46="CEEE",$D46="EPTC",$D46="ORSE",$D46="SEINFRA",$D46="CREA",$D46="CAU",$D46="CEHOP",$D46="SIURB",$D46="DER-PR",$D46="SUDECAP",$D46=#REF!,$D46=#REF!),VLOOKUP($C46,#REF!,8,FALSE),IF($D46="INDEXADO",VLOOKUP($C46,#REF!,18,FALSE),IF($D46="CCU",VLOOKUP($C46,#REF!,7,FALSE),IF($D46="MERCADO",VLOOKUP(PE_243_2026!$C46,#REF!,9,FALSE),IF($D46="PLEO",VLOOKUP($C46,#REF!,4,FALSE),IF($D46="SICRO",VLOOKUP($C46,#REF!,7,FALSE),IF($D46="SINAPI",IFERROR((VLOOKUP($C46,#REF!,6,FALSE)),(VLOOKUP($C46,#REF!,27,FALSE))),"-")))))))</f>
        <v>#REF!</v>
      </c>
      <c r="Z46" s="30">
        <v>4440</v>
      </c>
      <c r="AA46" s="95">
        <f t="shared" si="21"/>
        <v>1.0000000000218279E-2</v>
      </c>
      <c r="AB46" s="81">
        <f t="shared" si="28"/>
        <v>0</v>
      </c>
      <c r="AC46" s="81">
        <f t="shared" si="23"/>
        <v>0</v>
      </c>
    </row>
    <row r="47" spans="2:29" ht="25.5" customHeight="1" x14ac:dyDescent="0.2">
      <c r="B47" s="100" t="s">
        <v>54</v>
      </c>
      <c r="C47" s="102" t="s">
        <v>160</v>
      </c>
      <c r="D47" s="101" t="s">
        <v>1</v>
      </c>
      <c r="E47" s="91" t="s">
        <v>299</v>
      </c>
      <c r="F47" s="89" t="s">
        <v>203</v>
      </c>
      <c r="G47" s="79"/>
      <c r="H47" s="92"/>
      <c r="I47" s="92">
        <v>50.04</v>
      </c>
      <c r="J47" s="92">
        <v>1379.3249999999998</v>
      </c>
      <c r="K47" s="93">
        <f t="shared" si="20"/>
        <v>1429.3649999999998</v>
      </c>
      <c r="L47" s="94">
        <v>0.25190000000000001</v>
      </c>
      <c r="M47" s="15">
        <f t="shared" si="24"/>
        <v>1789.42</v>
      </c>
      <c r="N47" s="15"/>
      <c r="O47" s="15">
        <f t="shared" si="25"/>
        <v>0</v>
      </c>
      <c r="P47" s="15">
        <f t="shared" si="26"/>
        <v>0</v>
      </c>
      <c r="Q47" s="16">
        <f t="shared" si="27"/>
        <v>0</v>
      </c>
      <c r="R47" s="30"/>
      <c r="S47" s="30"/>
      <c r="T47" s="1" t="str">
        <f t="shared" si="0"/>
        <v>3.10</v>
      </c>
      <c r="U47" s="1" t="b">
        <f t="shared" si="19"/>
        <v>0</v>
      </c>
      <c r="V47" s="30"/>
      <c r="W47" s="30"/>
      <c r="X47" s="92">
        <f>IFERROR(IF(OR($D47="ANP",$D47="DAER",$D47="CONSULTORIA DNIT",$D47="PREGÃO ELETRÔNICO",$D47="DMLU",$D47="DMAE",$D47="CEEE",$D47="EPTC",$D47="ORSE",$D47="SEINFRA",$D47="CREA",$D47="CAU",$D47="CEHOP",$D47="SIURB",$D47="DER-PR",$D47="SUDECAP",$D47=#REF!,$D47=#REF!),VLOOKUP($C47,#REF!,7,FALSE),IF($D47="INDEXADO",VLOOKUP($C47,#REF!,17,FALSE),IF($D47="CCU",VLOOKUP($C47,#REF!,6,FALSE),IF($D47="MERCADO",VLOOKUP(PE_243_2026!$C47,#REF!,8,FALSE),IF($D47="PLEO",VLOOKUP($C47,#REF!,4,FALSE),IF($D47="SICRO",VLOOKUP($C47,#REF!,6,FALSE),IF($D47="SINAPI",IFERROR((VLOOKUP($C47,#REF!,5,FALSE)),"-"),"-"))))))),0)</f>
        <v>0</v>
      </c>
      <c r="Y47" s="92" t="e">
        <f>IF(OR($D47="ANP",$D47="DAER",$D47="CONSULTORIA DNIT",$D47="PREGÃO ELETRÔNICO",$D47="DMLU",$D47="DMAE",$D47="CEEE",$D47="EPTC",$D47="ORSE",$D47="SEINFRA",$D47="CREA",$D47="CAU",$D47="CEHOP",$D47="SIURB",$D47="DER-PR",$D47="SUDECAP",$D47=#REF!,$D47=#REF!),VLOOKUP($C47,#REF!,8,FALSE),IF($D47="INDEXADO",VLOOKUP($C47,#REF!,18,FALSE),IF($D47="CCU",VLOOKUP($C47,#REF!,7,FALSE),IF($D47="MERCADO",VLOOKUP(PE_243_2026!$C47,#REF!,9,FALSE),IF($D47="PLEO",VLOOKUP($C47,#REF!,4,FALSE),IF($D47="SICRO",VLOOKUP($C47,#REF!,7,FALSE),IF($D47="SINAPI",IFERROR((VLOOKUP($C47,#REF!,6,FALSE)),(VLOOKUP($C47,#REF!,27,FALSE))),"-")))))))</f>
        <v>#REF!</v>
      </c>
      <c r="Z47" s="30">
        <v>1789.42</v>
      </c>
      <c r="AA47" s="95">
        <f t="shared" si="21"/>
        <v>0</v>
      </c>
      <c r="AB47" s="81">
        <f t="shared" si="28"/>
        <v>0</v>
      </c>
      <c r="AC47" s="81">
        <f t="shared" si="23"/>
        <v>0</v>
      </c>
    </row>
    <row r="48" spans="2:29" ht="25.5" customHeight="1" x14ac:dyDescent="0.2">
      <c r="B48" s="100" t="s">
        <v>55</v>
      </c>
      <c r="C48" s="102">
        <v>97882</v>
      </c>
      <c r="D48" s="101" t="s">
        <v>0</v>
      </c>
      <c r="E48" s="91" t="s">
        <v>209</v>
      </c>
      <c r="F48" s="89" t="s">
        <v>203</v>
      </c>
      <c r="G48" s="79"/>
      <c r="H48" s="92"/>
      <c r="I48" s="92">
        <v>31.747499999999999</v>
      </c>
      <c r="J48" s="92">
        <v>145.035</v>
      </c>
      <c r="K48" s="93">
        <f t="shared" si="20"/>
        <v>176.7825</v>
      </c>
      <c r="L48" s="94">
        <v>0.25190000000000001</v>
      </c>
      <c r="M48" s="15">
        <f t="shared" si="24"/>
        <v>221.31</v>
      </c>
      <c r="N48" s="15"/>
      <c r="O48" s="15">
        <f t="shared" si="25"/>
        <v>0</v>
      </c>
      <c r="P48" s="15">
        <f t="shared" si="26"/>
        <v>0</v>
      </c>
      <c r="Q48" s="16">
        <f t="shared" si="27"/>
        <v>0</v>
      </c>
      <c r="R48" s="30"/>
      <c r="S48" s="30"/>
      <c r="T48" s="1" t="str">
        <f t="shared" si="0"/>
        <v>3.11</v>
      </c>
      <c r="U48" s="1" t="b">
        <f t="shared" si="19"/>
        <v>0</v>
      </c>
      <c r="V48" s="30"/>
      <c r="W48" s="30"/>
      <c r="X48" s="92">
        <f>IFERROR(IF(OR($D48="ANP",$D48="DAER",$D48="CONSULTORIA DNIT",$D48="PREGÃO ELETRÔNICO",$D48="DMLU",$D48="DMAE",$D48="CEEE",$D48="EPTC",$D48="ORSE",$D48="SEINFRA",$D48="CREA",$D48="CAU",$D48="CEHOP",$D48="SIURB",$D48="DER-PR",$D48="SUDECAP",$D48=#REF!,$D48=#REF!),VLOOKUP($C48,#REF!,7,FALSE),IF($D48="INDEXADO",VLOOKUP($C48,#REF!,17,FALSE),IF($D48="CCU",VLOOKUP($C48,#REF!,6,FALSE),IF($D48="MERCADO",VLOOKUP(PE_243_2026!$C48,#REF!,8,FALSE),IF($D48="PLEO",VLOOKUP($C48,#REF!,4,FALSE),IF($D48="SICRO",VLOOKUP($C48,#REF!,6,FALSE),IF($D48="SINAPI",IFERROR((VLOOKUP($C48,#REF!,5,FALSE)),"-"),"-"))))))),0)</f>
        <v>0</v>
      </c>
      <c r="Y48" s="92" t="e">
        <f>IF(OR($D48="ANP",$D48="DAER",$D48="CONSULTORIA DNIT",$D48="PREGÃO ELETRÔNICO",$D48="DMLU",$D48="DMAE",$D48="CEEE",$D48="EPTC",$D48="ORSE",$D48="SEINFRA",$D48="CREA",$D48="CAU",$D48="CEHOP",$D48="SIURB",$D48="DER-PR",$D48="SUDECAP",$D48=#REF!,$D48=#REF!),VLOOKUP($C48,#REF!,8,FALSE),IF($D48="INDEXADO",VLOOKUP($C48,#REF!,18,FALSE),IF($D48="CCU",VLOOKUP($C48,#REF!,7,FALSE),IF($D48="MERCADO",VLOOKUP(PE_243_2026!$C48,#REF!,9,FALSE),IF($D48="PLEO",VLOOKUP($C48,#REF!,4,FALSE),IF($D48="SICRO",VLOOKUP($C48,#REF!,7,FALSE),IF($D48="SINAPI",IFERROR((VLOOKUP($C48,#REF!,6,FALSE)),(VLOOKUP($C48,#REF!,27,FALSE))),"-")))))))</f>
        <v>#REF!</v>
      </c>
      <c r="Z48" s="30">
        <v>221.32</v>
      </c>
      <c r="AA48" s="95">
        <f t="shared" si="21"/>
        <v>-9.9999999999909051E-3</v>
      </c>
      <c r="AB48" s="81">
        <f t="shared" si="28"/>
        <v>0</v>
      </c>
      <c r="AC48" s="81">
        <f t="shared" si="23"/>
        <v>0</v>
      </c>
    </row>
    <row r="49" spans="2:29" ht="25.5" customHeight="1" x14ac:dyDescent="0.2">
      <c r="B49" s="100" t="s">
        <v>56</v>
      </c>
      <c r="C49" s="102">
        <v>97883</v>
      </c>
      <c r="D49" s="101" t="s">
        <v>0</v>
      </c>
      <c r="E49" s="91" t="s">
        <v>210</v>
      </c>
      <c r="F49" s="89" t="s">
        <v>203</v>
      </c>
      <c r="G49" s="79"/>
      <c r="H49" s="92"/>
      <c r="I49" s="92">
        <v>55.260000000000005</v>
      </c>
      <c r="J49" s="92">
        <v>286.68</v>
      </c>
      <c r="K49" s="93">
        <f t="shared" si="20"/>
        <v>341.94</v>
      </c>
      <c r="L49" s="94">
        <v>0.25190000000000001</v>
      </c>
      <c r="M49" s="15">
        <f t="shared" si="24"/>
        <v>428.07</v>
      </c>
      <c r="N49" s="15"/>
      <c r="O49" s="15">
        <f t="shared" si="25"/>
        <v>0</v>
      </c>
      <c r="P49" s="15">
        <f t="shared" si="26"/>
        <v>0</v>
      </c>
      <c r="Q49" s="16">
        <f t="shared" si="27"/>
        <v>0</v>
      </c>
      <c r="R49" s="30"/>
      <c r="S49" s="30"/>
      <c r="T49" s="1" t="str">
        <f t="shared" si="0"/>
        <v>3.12</v>
      </c>
      <c r="U49" s="1" t="b">
        <f t="shared" si="19"/>
        <v>0</v>
      </c>
      <c r="V49" s="30"/>
      <c r="W49" s="30"/>
      <c r="X49" s="92">
        <f>IFERROR(IF(OR($D49="ANP",$D49="DAER",$D49="CONSULTORIA DNIT",$D49="PREGÃO ELETRÔNICO",$D49="DMLU",$D49="DMAE",$D49="CEEE",$D49="EPTC",$D49="ORSE",$D49="SEINFRA",$D49="CREA",$D49="CAU",$D49="CEHOP",$D49="SIURB",$D49="DER-PR",$D49="SUDECAP",$D49=#REF!,$D49=#REF!),VLOOKUP($C49,#REF!,7,FALSE),IF($D49="INDEXADO",VLOOKUP($C49,#REF!,17,FALSE),IF($D49="CCU",VLOOKUP($C49,#REF!,6,FALSE),IF($D49="MERCADO",VLOOKUP(PE_243_2026!$C49,#REF!,8,FALSE),IF($D49="PLEO",VLOOKUP($C49,#REF!,4,FALSE),IF($D49="SICRO",VLOOKUP($C49,#REF!,6,FALSE),IF($D49="SINAPI",IFERROR((VLOOKUP($C49,#REF!,5,FALSE)),"-"),"-"))))))),0)</f>
        <v>0</v>
      </c>
      <c r="Y49" s="92" t="e">
        <f>IF(OR($D49="ANP",$D49="DAER",$D49="CONSULTORIA DNIT",$D49="PREGÃO ELETRÔNICO",$D49="DMLU",$D49="DMAE",$D49="CEEE",$D49="EPTC",$D49="ORSE",$D49="SEINFRA",$D49="CREA",$D49="CAU",$D49="CEHOP",$D49="SIURB",$D49="DER-PR",$D49="SUDECAP",$D49=#REF!,$D49=#REF!),VLOOKUP($C49,#REF!,8,FALSE),IF($D49="INDEXADO",VLOOKUP($C49,#REF!,18,FALSE),IF($D49="CCU",VLOOKUP($C49,#REF!,7,FALSE),IF($D49="MERCADO",VLOOKUP(PE_243_2026!$C49,#REF!,9,FALSE),IF($D49="PLEO",VLOOKUP($C49,#REF!,4,FALSE),IF($D49="SICRO",VLOOKUP($C49,#REF!,7,FALSE),IF($D49="SINAPI",IFERROR((VLOOKUP($C49,#REF!,6,FALSE)),(VLOOKUP($C49,#REF!,27,FALSE))),"-")))))))</f>
        <v>#REF!</v>
      </c>
      <c r="Z49" s="30">
        <v>428.08</v>
      </c>
      <c r="AA49" s="95">
        <f t="shared" si="21"/>
        <v>-9.9999999999909051E-3</v>
      </c>
      <c r="AB49" s="81">
        <f t="shared" si="28"/>
        <v>0</v>
      </c>
      <c r="AC49" s="81">
        <f t="shared" si="23"/>
        <v>0</v>
      </c>
    </row>
    <row r="50" spans="2:29" ht="25.5" customHeight="1" x14ac:dyDescent="0.2">
      <c r="B50" s="100" t="s">
        <v>57</v>
      </c>
      <c r="C50" s="102">
        <v>98111</v>
      </c>
      <c r="D50" s="101" t="s">
        <v>0</v>
      </c>
      <c r="E50" s="91" t="s">
        <v>215</v>
      </c>
      <c r="F50" s="89" t="s">
        <v>203</v>
      </c>
      <c r="G50" s="79"/>
      <c r="H50" s="92"/>
      <c r="I50" s="92">
        <v>6.5475000000000003</v>
      </c>
      <c r="J50" s="92">
        <v>42.87</v>
      </c>
      <c r="K50" s="93">
        <f t="shared" si="20"/>
        <v>49.417499999999997</v>
      </c>
      <c r="L50" s="94">
        <v>0.25190000000000001</v>
      </c>
      <c r="M50" s="15">
        <f t="shared" si="24"/>
        <v>61.87</v>
      </c>
      <c r="N50" s="15"/>
      <c r="O50" s="15">
        <f t="shared" si="25"/>
        <v>0</v>
      </c>
      <c r="P50" s="15">
        <f t="shared" si="26"/>
        <v>0</v>
      </c>
      <c r="Q50" s="16">
        <f t="shared" si="27"/>
        <v>0</v>
      </c>
      <c r="R50" s="30"/>
      <c r="S50" s="30"/>
      <c r="T50" s="1" t="str">
        <f t="shared" si="0"/>
        <v>3.13</v>
      </c>
      <c r="U50" s="1" t="b">
        <f t="shared" si="19"/>
        <v>0</v>
      </c>
      <c r="V50" s="30"/>
      <c r="W50" s="30"/>
      <c r="X50" s="92">
        <f>IFERROR(IF(OR($D50="ANP",$D50="DAER",$D50="CONSULTORIA DNIT",$D50="PREGÃO ELETRÔNICO",$D50="DMLU",$D50="DMAE",$D50="CEEE",$D50="EPTC",$D50="ORSE",$D50="SEINFRA",$D50="CREA",$D50="CAU",$D50="CEHOP",$D50="SIURB",$D50="DER-PR",$D50="SUDECAP",$D50=#REF!,$D50=#REF!),VLOOKUP($C50,#REF!,7,FALSE),IF($D50="INDEXADO",VLOOKUP($C50,#REF!,17,FALSE),IF($D50="CCU",VLOOKUP($C50,#REF!,6,FALSE),IF($D50="MERCADO",VLOOKUP(PE_243_2026!$C50,#REF!,8,FALSE),IF($D50="PLEO",VLOOKUP($C50,#REF!,4,FALSE),IF($D50="SICRO",VLOOKUP($C50,#REF!,6,FALSE),IF($D50="SINAPI",IFERROR((VLOOKUP($C50,#REF!,5,FALSE)),"-"),"-"))))))),0)</f>
        <v>0</v>
      </c>
      <c r="Y50" s="92" t="e">
        <f>IF(OR($D50="ANP",$D50="DAER",$D50="CONSULTORIA DNIT",$D50="PREGÃO ELETRÔNICO",$D50="DMLU",$D50="DMAE",$D50="CEEE",$D50="EPTC",$D50="ORSE",$D50="SEINFRA",$D50="CREA",$D50="CAU",$D50="CEHOP",$D50="SIURB",$D50="DER-PR",$D50="SUDECAP",$D50=#REF!,$D50=#REF!),VLOOKUP($C50,#REF!,8,FALSE),IF($D50="INDEXADO",VLOOKUP($C50,#REF!,18,FALSE),IF($D50="CCU",VLOOKUP($C50,#REF!,7,FALSE),IF($D50="MERCADO",VLOOKUP(PE_243_2026!$C50,#REF!,9,FALSE),IF($D50="PLEO",VLOOKUP($C50,#REF!,4,FALSE),IF($D50="SICRO",VLOOKUP($C50,#REF!,7,FALSE),IF($D50="SINAPI",IFERROR((VLOOKUP($C50,#REF!,6,FALSE)),(VLOOKUP($C50,#REF!,27,FALSE))),"-")))))))</f>
        <v>#REF!</v>
      </c>
      <c r="Z50" s="30">
        <v>61.87</v>
      </c>
      <c r="AA50" s="95">
        <f t="shared" si="21"/>
        <v>0</v>
      </c>
      <c r="AB50" s="81">
        <f t="shared" si="28"/>
        <v>0</v>
      </c>
      <c r="AC50" s="81">
        <f t="shared" si="23"/>
        <v>0</v>
      </c>
    </row>
    <row r="51" spans="2:29" ht="28.5" customHeight="1" x14ac:dyDescent="0.2">
      <c r="B51" s="100" t="s">
        <v>58</v>
      </c>
      <c r="C51" s="102">
        <v>101502</v>
      </c>
      <c r="D51" s="101" t="s">
        <v>0</v>
      </c>
      <c r="E51" s="91" t="s">
        <v>286</v>
      </c>
      <c r="F51" s="89" t="s">
        <v>203</v>
      </c>
      <c r="G51" s="79"/>
      <c r="H51" s="92"/>
      <c r="I51" s="92">
        <v>438.27</v>
      </c>
      <c r="J51" s="92">
        <v>1147.9349999999999</v>
      </c>
      <c r="K51" s="93">
        <f t="shared" si="20"/>
        <v>1586.2049999999999</v>
      </c>
      <c r="L51" s="94">
        <v>0.25190000000000001</v>
      </c>
      <c r="M51" s="15">
        <f t="shared" si="24"/>
        <v>1985.77</v>
      </c>
      <c r="N51" s="15"/>
      <c r="O51" s="15">
        <f t="shared" si="25"/>
        <v>0</v>
      </c>
      <c r="P51" s="15">
        <f t="shared" si="26"/>
        <v>0</v>
      </c>
      <c r="Q51" s="16">
        <f t="shared" si="27"/>
        <v>0</v>
      </c>
      <c r="R51" s="30"/>
      <c r="S51" s="30"/>
      <c r="T51" s="1" t="str">
        <f t="shared" si="0"/>
        <v>3.14</v>
      </c>
      <c r="U51" s="1" t="b">
        <f t="shared" si="19"/>
        <v>0</v>
      </c>
      <c r="V51" s="30"/>
      <c r="W51" s="30"/>
      <c r="X51" s="92">
        <f>IFERROR(IF(OR($D51="ANP",$D51="DAER",$D51="CONSULTORIA DNIT",$D51="PREGÃO ELETRÔNICO",$D51="DMLU",$D51="DMAE",$D51="CEEE",$D51="EPTC",$D51="ORSE",$D51="SEINFRA",$D51="CREA",$D51="CAU",$D51="CEHOP",$D51="SIURB",$D51="DER-PR",$D51="SUDECAP",$D51=#REF!,$D51=#REF!),VLOOKUP($C51,#REF!,7,FALSE),IF($D51="INDEXADO",VLOOKUP($C51,#REF!,17,FALSE),IF($D51="CCU",VLOOKUP($C51,#REF!,6,FALSE),IF($D51="MERCADO",VLOOKUP(PE_243_2026!$C51,#REF!,8,FALSE),IF($D51="PLEO",VLOOKUP($C51,#REF!,4,FALSE),IF($D51="SICRO",VLOOKUP($C51,#REF!,6,FALSE),IF($D51="SINAPI",IFERROR((VLOOKUP($C51,#REF!,5,FALSE)),"-"),"-"))))))),0)</f>
        <v>0</v>
      </c>
      <c r="Y51" s="92" t="e">
        <f>IF(OR($D51="ANP",$D51="DAER",$D51="CONSULTORIA DNIT",$D51="PREGÃO ELETRÔNICO",$D51="DMLU",$D51="DMAE",$D51="CEEE",$D51="EPTC",$D51="ORSE",$D51="SEINFRA",$D51="CREA",$D51="CAU",$D51="CEHOP",$D51="SIURB",$D51="DER-PR",$D51="SUDECAP",$D51=#REF!,$D51=#REF!),VLOOKUP($C51,#REF!,8,FALSE),IF($D51="INDEXADO",VLOOKUP($C51,#REF!,18,FALSE),IF($D51="CCU",VLOOKUP($C51,#REF!,7,FALSE),IF($D51="MERCADO",VLOOKUP(PE_243_2026!$C51,#REF!,9,FALSE),IF($D51="PLEO",VLOOKUP($C51,#REF!,4,FALSE),IF($D51="SICRO",VLOOKUP($C51,#REF!,7,FALSE),IF($D51="SINAPI",IFERROR((VLOOKUP($C51,#REF!,6,FALSE)),(VLOOKUP($C51,#REF!,27,FALSE))),"-")))))))</f>
        <v>#REF!</v>
      </c>
      <c r="Z51" s="30">
        <v>1985.77</v>
      </c>
      <c r="AA51" s="95">
        <f t="shared" si="21"/>
        <v>0</v>
      </c>
      <c r="AB51" s="81">
        <f t="shared" si="28"/>
        <v>0</v>
      </c>
      <c r="AC51" s="81">
        <f t="shared" si="23"/>
        <v>0</v>
      </c>
    </row>
    <row r="52" spans="2:29" ht="28.5" customHeight="1" x14ac:dyDescent="0.2">
      <c r="B52" s="100" t="s">
        <v>59</v>
      </c>
      <c r="C52" s="102">
        <v>101503</v>
      </c>
      <c r="D52" s="101" t="s">
        <v>0</v>
      </c>
      <c r="E52" s="91" t="s">
        <v>287</v>
      </c>
      <c r="F52" s="89" t="s">
        <v>203</v>
      </c>
      <c r="G52" s="79"/>
      <c r="H52" s="92"/>
      <c r="I52" s="92">
        <v>399.24750000000006</v>
      </c>
      <c r="J52" s="92">
        <v>1220.4225000000001</v>
      </c>
      <c r="K52" s="93">
        <f t="shared" si="20"/>
        <v>1619.67</v>
      </c>
      <c r="L52" s="94">
        <v>0.25190000000000001</v>
      </c>
      <c r="M52" s="15">
        <f t="shared" si="24"/>
        <v>2027.66</v>
      </c>
      <c r="N52" s="15"/>
      <c r="O52" s="15">
        <f t="shared" si="25"/>
        <v>0</v>
      </c>
      <c r="P52" s="15">
        <f t="shared" si="26"/>
        <v>0</v>
      </c>
      <c r="Q52" s="16">
        <f t="shared" si="27"/>
        <v>0</v>
      </c>
      <c r="R52" s="30"/>
      <c r="S52" s="30"/>
      <c r="T52" s="1" t="str">
        <f t="shared" si="0"/>
        <v>3.15</v>
      </c>
      <c r="U52" s="1" t="b">
        <f t="shared" si="19"/>
        <v>0</v>
      </c>
      <c r="V52" s="30"/>
      <c r="W52" s="30"/>
      <c r="X52" s="92">
        <f>IFERROR(IF(OR($D52="ANP",$D52="DAER",$D52="CONSULTORIA DNIT",$D52="PREGÃO ELETRÔNICO",$D52="DMLU",$D52="DMAE",$D52="CEEE",$D52="EPTC",$D52="ORSE",$D52="SEINFRA",$D52="CREA",$D52="CAU",$D52="CEHOP",$D52="SIURB",$D52="DER-PR",$D52="SUDECAP",$D52=#REF!,$D52=#REF!),VLOOKUP($C52,#REF!,7,FALSE),IF($D52="INDEXADO",VLOOKUP($C52,#REF!,17,FALSE),IF($D52="CCU",VLOOKUP($C52,#REF!,6,FALSE),IF($D52="MERCADO",VLOOKUP(PE_243_2026!$C52,#REF!,8,FALSE),IF($D52="PLEO",VLOOKUP($C52,#REF!,4,FALSE),IF($D52="SICRO",VLOOKUP($C52,#REF!,6,FALSE),IF($D52="SINAPI",IFERROR((VLOOKUP($C52,#REF!,5,FALSE)),"-"),"-"))))))),0)</f>
        <v>0</v>
      </c>
      <c r="Y52" s="92" t="e">
        <f>IF(OR($D52="ANP",$D52="DAER",$D52="CONSULTORIA DNIT",$D52="PREGÃO ELETRÔNICO",$D52="DMLU",$D52="DMAE",$D52="CEEE",$D52="EPTC",$D52="ORSE",$D52="SEINFRA",$D52="CREA",$D52="CAU",$D52="CEHOP",$D52="SIURB",$D52="DER-PR",$D52="SUDECAP",$D52=#REF!,$D52=#REF!),VLOOKUP($C52,#REF!,8,FALSE),IF($D52="INDEXADO",VLOOKUP($C52,#REF!,18,FALSE),IF($D52="CCU",VLOOKUP($C52,#REF!,7,FALSE),IF($D52="MERCADO",VLOOKUP(PE_243_2026!$C52,#REF!,9,FALSE),IF($D52="PLEO",VLOOKUP($C52,#REF!,4,FALSE),IF($D52="SICRO",VLOOKUP($C52,#REF!,7,FALSE),IF($D52="SINAPI",IFERROR((VLOOKUP($C52,#REF!,6,FALSE)),(VLOOKUP($C52,#REF!,27,FALSE))),"-")))))))</f>
        <v>#REF!</v>
      </c>
      <c r="Z52" s="30">
        <v>2027.66</v>
      </c>
      <c r="AA52" s="95">
        <f t="shared" si="21"/>
        <v>0</v>
      </c>
      <c r="AB52" s="81">
        <f t="shared" si="28"/>
        <v>0</v>
      </c>
      <c r="AC52" s="81">
        <f t="shared" si="23"/>
        <v>0</v>
      </c>
    </row>
    <row r="53" spans="2:29" ht="28.5" customHeight="1" x14ac:dyDescent="0.2">
      <c r="B53" s="100" t="s">
        <v>60</v>
      </c>
      <c r="C53" s="102">
        <v>101507</v>
      </c>
      <c r="D53" s="101" t="s">
        <v>0</v>
      </c>
      <c r="E53" s="91" t="s">
        <v>288</v>
      </c>
      <c r="F53" s="89" t="s">
        <v>203</v>
      </c>
      <c r="G53" s="79"/>
      <c r="H53" s="92"/>
      <c r="I53" s="92">
        <v>433.40999999999997</v>
      </c>
      <c r="J53" s="92">
        <v>1340.67</v>
      </c>
      <c r="K53" s="93">
        <f t="shared" si="20"/>
        <v>1774.08</v>
      </c>
      <c r="L53" s="94">
        <v>0.25190000000000001</v>
      </c>
      <c r="M53" s="15">
        <f t="shared" si="24"/>
        <v>2220.9699999999998</v>
      </c>
      <c r="N53" s="15"/>
      <c r="O53" s="15">
        <f t="shared" si="25"/>
        <v>0</v>
      </c>
      <c r="P53" s="15">
        <f t="shared" si="26"/>
        <v>0</v>
      </c>
      <c r="Q53" s="16">
        <f t="shared" si="27"/>
        <v>0</v>
      </c>
      <c r="R53" s="30"/>
      <c r="S53" s="30"/>
      <c r="T53" s="1" t="str">
        <f t="shared" si="0"/>
        <v>3.16</v>
      </c>
      <c r="U53" s="1" t="b">
        <f t="shared" si="19"/>
        <v>0</v>
      </c>
      <c r="V53" s="30"/>
      <c r="W53" s="30"/>
      <c r="X53" s="92">
        <f>IFERROR(IF(OR($D53="ANP",$D53="DAER",$D53="CONSULTORIA DNIT",$D53="PREGÃO ELETRÔNICO",$D53="DMLU",$D53="DMAE",$D53="CEEE",$D53="EPTC",$D53="ORSE",$D53="SEINFRA",$D53="CREA",$D53="CAU",$D53="CEHOP",$D53="SIURB",$D53="DER-PR",$D53="SUDECAP",$D53=#REF!,$D53=#REF!),VLOOKUP($C53,#REF!,7,FALSE),IF($D53="INDEXADO",VLOOKUP($C53,#REF!,17,FALSE),IF($D53="CCU",VLOOKUP($C53,#REF!,6,FALSE),IF($D53="MERCADO",VLOOKUP(PE_243_2026!$C53,#REF!,8,FALSE),IF($D53="PLEO",VLOOKUP($C53,#REF!,4,FALSE),IF($D53="SICRO",VLOOKUP($C53,#REF!,6,FALSE),IF($D53="SINAPI",IFERROR((VLOOKUP($C53,#REF!,5,FALSE)),"-"),"-"))))))),0)</f>
        <v>0</v>
      </c>
      <c r="Y53" s="92" t="e">
        <f>IF(OR($D53="ANP",$D53="DAER",$D53="CONSULTORIA DNIT",$D53="PREGÃO ELETRÔNICO",$D53="DMLU",$D53="DMAE",$D53="CEEE",$D53="EPTC",$D53="ORSE",$D53="SEINFRA",$D53="CREA",$D53="CAU",$D53="CEHOP",$D53="SIURB",$D53="DER-PR",$D53="SUDECAP",$D53=#REF!,$D53=#REF!),VLOOKUP($C53,#REF!,8,FALSE),IF($D53="INDEXADO",VLOOKUP($C53,#REF!,18,FALSE),IF($D53="CCU",VLOOKUP($C53,#REF!,7,FALSE),IF($D53="MERCADO",VLOOKUP(PE_243_2026!$C53,#REF!,9,FALSE),IF($D53="PLEO",VLOOKUP($C53,#REF!,4,FALSE),IF($D53="SICRO",VLOOKUP($C53,#REF!,7,FALSE),IF($D53="SINAPI",IFERROR((VLOOKUP($C53,#REF!,6,FALSE)),(VLOOKUP($C53,#REF!,27,FALSE))),"-")))))))</f>
        <v>#REF!</v>
      </c>
      <c r="Z53" s="30">
        <v>2220.9699999999998</v>
      </c>
      <c r="AA53" s="95">
        <f t="shared" si="21"/>
        <v>0</v>
      </c>
      <c r="AB53" s="81">
        <f t="shared" si="28"/>
        <v>0</v>
      </c>
      <c r="AC53" s="81">
        <f t="shared" si="23"/>
        <v>0</v>
      </c>
    </row>
    <row r="54" spans="2:29" ht="28.5" customHeight="1" x14ac:dyDescent="0.2">
      <c r="B54" s="100" t="s">
        <v>61</v>
      </c>
      <c r="C54" s="102">
        <v>101508</v>
      </c>
      <c r="D54" s="101" t="s">
        <v>0</v>
      </c>
      <c r="E54" s="91" t="s">
        <v>289</v>
      </c>
      <c r="F54" s="89" t="s">
        <v>203</v>
      </c>
      <c r="G54" s="79"/>
      <c r="H54" s="92"/>
      <c r="I54" s="92">
        <v>452.41500000000002</v>
      </c>
      <c r="J54" s="92">
        <v>1549.4324999999999</v>
      </c>
      <c r="K54" s="93">
        <f t="shared" si="20"/>
        <v>2001.8474999999999</v>
      </c>
      <c r="L54" s="94">
        <v>0.25190000000000001</v>
      </c>
      <c r="M54" s="15">
        <f t="shared" si="24"/>
        <v>2506.11</v>
      </c>
      <c r="N54" s="15"/>
      <c r="O54" s="15">
        <f t="shared" si="25"/>
        <v>0</v>
      </c>
      <c r="P54" s="15">
        <f t="shared" si="26"/>
        <v>0</v>
      </c>
      <c r="Q54" s="16">
        <f t="shared" si="27"/>
        <v>0</v>
      </c>
      <c r="R54" s="30"/>
      <c r="S54" s="30"/>
      <c r="T54" s="1" t="str">
        <f t="shared" si="0"/>
        <v>3.17</v>
      </c>
      <c r="U54" s="1" t="b">
        <f t="shared" si="19"/>
        <v>0</v>
      </c>
      <c r="V54" s="30"/>
      <c r="W54" s="30"/>
      <c r="X54" s="92">
        <f>IFERROR(IF(OR($D54="ANP",$D54="DAER",$D54="CONSULTORIA DNIT",$D54="PREGÃO ELETRÔNICO",$D54="DMLU",$D54="DMAE",$D54="CEEE",$D54="EPTC",$D54="ORSE",$D54="SEINFRA",$D54="CREA",$D54="CAU",$D54="CEHOP",$D54="SIURB",$D54="DER-PR",$D54="SUDECAP",$D54=#REF!,$D54=#REF!),VLOOKUP($C54,#REF!,7,FALSE),IF($D54="INDEXADO",VLOOKUP($C54,#REF!,17,FALSE),IF($D54="CCU",VLOOKUP($C54,#REF!,6,FALSE),IF($D54="MERCADO",VLOOKUP(PE_243_2026!$C54,#REF!,8,FALSE),IF($D54="PLEO",VLOOKUP($C54,#REF!,4,FALSE),IF($D54="SICRO",VLOOKUP($C54,#REF!,6,FALSE),IF($D54="SINAPI",IFERROR((VLOOKUP($C54,#REF!,5,FALSE)),"-"),"-"))))))),0)</f>
        <v>0</v>
      </c>
      <c r="Y54" s="92" t="e">
        <f>IF(OR($D54="ANP",$D54="DAER",$D54="CONSULTORIA DNIT",$D54="PREGÃO ELETRÔNICO",$D54="DMLU",$D54="DMAE",$D54="CEEE",$D54="EPTC",$D54="ORSE",$D54="SEINFRA",$D54="CREA",$D54="CAU",$D54="CEHOP",$D54="SIURB",$D54="DER-PR",$D54="SUDECAP",$D54=#REF!,$D54=#REF!),VLOOKUP($C54,#REF!,8,FALSE),IF($D54="INDEXADO",VLOOKUP($C54,#REF!,18,FALSE),IF($D54="CCU",VLOOKUP($C54,#REF!,7,FALSE),IF($D54="MERCADO",VLOOKUP(PE_243_2026!$C54,#REF!,9,FALSE),IF($D54="PLEO",VLOOKUP($C54,#REF!,4,FALSE),IF($D54="SICRO",VLOOKUP($C54,#REF!,7,FALSE),IF($D54="SINAPI",IFERROR((VLOOKUP($C54,#REF!,6,FALSE)),(VLOOKUP($C54,#REF!,27,FALSE))),"-")))))))</f>
        <v>#REF!</v>
      </c>
      <c r="Z54" s="30">
        <v>2506.11</v>
      </c>
      <c r="AA54" s="95">
        <f t="shared" si="21"/>
        <v>0</v>
      </c>
      <c r="AB54" s="81">
        <f t="shared" si="28"/>
        <v>0</v>
      </c>
      <c r="AC54" s="81">
        <f t="shared" si="23"/>
        <v>0</v>
      </c>
    </row>
    <row r="55" spans="2:29" ht="28.5" customHeight="1" x14ac:dyDescent="0.2">
      <c r="B55" s="100" t="s">
        <v>62</v>
      </c>
      <c r="C55" s="102">
        <v>104750</v>
      </c>
      <c r="D55" s="101" t="s">
        <v>0</v>
      </c>
      <c r="E55" s="91" t="s">
        <v>240</v>
      </c>
      <c r="F55" s="89" t="s">
        <v>203</v>
      </c>
      <c r="G55" s="79"/>
      <c r="H55" s="92"/>
      <c r="I55" s="92">
        <v>8.19</v>
      </c>
      <c r="J55" s="92">
        <v>6.6449999999999996</v>
      </c>
      <c r="K55" s="93">
        <f t="shared" si="20"/>
        <v>14.834999999999999</v>
      </c>
      <c r="L55" s="94">
        <v>0.25190000000000001</v>
      </c>
      <c r="M55" s="15">
        <f t="shared" si="24"/>
        <v>18.57</v>
      </c>
      <c r="N55" s="15"/>
      <c r="O55" s="15">
        <f t="shared" si="25"/>
        <v>0</v>
      </c>
      <c r="P55" s="15">
        <f t="shared" si="26"/>
        <v>0</v>
      </c>
      <c r="Q55" s="16">
        <f t="shared" si="27"/>
        <v>0</v>
      </c>
      <c r="R55" s="30"/>
      <c r="S55" s="30"/>
      <c r="T55" s="1" t="str">
        <f t="shared" si="0"/>
        <v>3.18</v>
      </c>
      <c r="U55" s="1" t="b">
        <f t="shared" si="19"/>
        <v>0</v>
      </c>
      <c r="V55" s="30"/>
      <c r="W55" s="30"/>
      <c r="X55" s="92">
        <f>IFERROR(IF(OR($D55="ANP",$D55="DAER",$D55="CONSULTORIA DNIT",$D55="PREGÃO ELETRÔNICO",$D55="DMLU",$D55="DMAE",$D55="CEEE",$D55="EPTC",$D55="ORSE",$D55="SEINFRA",$D55="CREA",$D55="CAU",$D55="CEHOP",$D55="SIURB",$D55="DER-PR",$D55="SUDECAP",$D55=#REF!,$D55=#REF!),VLOOKUP($C55,#REF!,7,FALSE),IF($D55="INDEXADO",VLOOKUP($C55,#REF!,17,FALSE),IF($D55="CCU",VLOOKUP($C55,#REF!,6,FALSE),IF($D55="MERCADO",VLOOKUP(PE_243_2026!$C55,#REF!,8,FALSE),IF($D55="PLEO",VLOOKUP($C55,#REF!,4,FALSE),IF($D55="SICRO",VLOOKUP($C55,#REF!,6,FALSE),IF($D55="SINAPI",IFERROR((VLOOKUP($C55,#REF!,5,FALSE)),"-"),"-"))))))),0)</f>
        <v>0</v>
      </c>
      <c r="Y55" s="92" t="e">
        <f>IF(OR($D55="ANP",$D55="DAER",$D55="CONSULTORIA DNIT",$D55="PREGÃO ELETRÔNICO",$D55="DMLU",$D55="DMAE",$D55="CEEE",$D55="EPTC",$D55="ORSE",$D55="SEINFRA",$D55="CREA",$D55="CAU",$D55="CEHOP",$D55="SIURB",$D55="DER-PR",$D55="SUDECAP",$D55=#REF!,$D55=#REF!),VLOOKUP($C55,#REF!,8,FALSE),IF($D55="INDEXADO",VLOOKUP($C55,#REF!,18,FALSE),IF($D55="CCU",VLOOKUP($C55,#REF!,7,FALSE),IF($D55="MERCADO",VLOOKUP(PE_243_2026!$C55,#REF!,9,FALSE),IF($D55="PLEO",VLOOKUP($C55,#REF!,4,FALSE),IF($D55="SICRO",VLOOKUP($C55,#REF!,7,FALSE),IF($D55="SINAPI",IFERROR((VLOOKUP($C55,#REF!,6,FALSE)),(VLOOKUP($C55,#REF!,27,FALSE))),"-")))))))</f>
        <v>#REF!</v>
      </c>
      <c r="Z55" s="30">
        <v>18.559999999999999</v>
      </c>
      <c r="AA55" s="95">
        <f t="shared" si="21"/>
        <v>1.0000000000001563E-2</v>
      </c>
      <c r="AB55" s="81">
        <f t="shared" si="28"/>
        <v>0</v>
      </c>
      <c r="AC55" s="81">
        <f t="shared" si="23"/>
        <v>0</v>
      </c>
    </row>
    <row r="56" spans="2:29" ht="28.5" customHeight="1" x14ac:dyDescent="0.2">
      <c r="B56" s="100" t="s">
        <v>63</v>
      </c>
      <c r="C56" s="102">
        <v>104751</v>
      </c>
      <c r="D56" s="101" t="s">
        <v>0</v>
      </c>
      <c r="E56" s="91" t="s">
        <v>241</v>
      </c>
      <c r="F56" s="89" t="s">
        <v>203</v>
      </c>
      <c r="G56" s="79"/>
      <c r="H56" s="92"/>
      <c r="I56" s="92">
        <v>8.19</v>
      </c>
      <c r="J56" s="92">
        <v>13.642500000000002</v>
      </c>
      <c r="K56" s="93">
        <f t="shared" si="20"/>
        <v>21.832500000000003</v>
      </c>
      <c r="L56" s="94">
        <v>0.25190000000000001</v>
      </c>
      <c r="M56" s="15">
        <f t="shared" si="24"/>
        <v>27.33</v>
      </c>
      <c r="N56" s="15"/>
      <c r="O56" s="15">
        <f t="shared" si="25"/>
        <v>0</v>
      </c>
      <c r="P56" s="15">
        <f t="shared" si="26"/>
        <v>0</v>
      </c>
      <c r="Q56" s="16">
        <f t="shared" si="27"/>
        <v>0</v>
      </c>
      <c r="R56" s="30"/>
      <c r="S56" s="30"/>
      <c r="T56" s="1" t="str">
        <f t="shared" si="0"/>
        <v>3.19</v>
      </c>
      <c r="U56" s="1" t="b">
        <f t="shared" si="19"/>
        <v>0</v>
      </c>
      <c r="V56" s="30"/>
      <c r="W56" s="30"/>
      <c r="X56" s="92">
        <f>IFERROR(IF(OR($D56="ANP",$D56="DAER",$D56="CONSULTORIA DNIT",$D56="PREGÃO ELETRÔNICO",$D56="DMLU",$D56="DMAE",$D56="CEEE",$D56="EPTC",$D56="ORSE",$D56="SEINFRA",$D56="CREA",$D56="CAU",$D56="CEHOP",$D56="SIURB",$D56="DER-PR",$D56="SUDECAP",$D56=#REF!,$D56=#REF!),VLOOKUP($C56,#REF!,7,FALSE),IF($D56="INDEXADO",VLOOKUP($C56,#REF!,17,FALSE),IF($D56="CCU",VLOOKUP($C56,#REF!,6,FALSE),IF($D56="MERCADO",VLOOKUP(PE_243_2026!$C56,#REF!,8,FALSE),IF($D56="PLEO",VLOOKUP($C56,#REF!,4,FALSE),IF($D56="SICRO",VLOOKUP($C56,#REF!,6,FALSE),IF($D56="SINAPI",IFERROR((VLOOKUP($C56,#REF!,5,FALSE)),"-"),"-"))))))),0)</f>
        <v>0</v>
      </c>
      <c r="Y56" s="92" t="e">
        <f>IF(OR($D56="ANP",$D56="DAER",$D56="CONSULTORIA DNIT",$D56="PREGÃO ELETRÔNICO",$D56="DMLU",$D56="DMAE",$D56="CEEE",$D56="EPTC",$D56="ORSE",$D56="SEINFRA",$D56="CREA",$D56="CAU",$D56="CEHOP",$D56="SIURB",$D56="DER-PR",$D56="SUDECAP",$D56=#REF!,$D56=#REF!),VLOOKUP($C56,#REF!,8,FALSE),IF($D56="INDEXADO",VLOOKUP($C56,#REF!,18,FALSE),IF($D56="CCU",VLOOKUP($C56,#REF!,7,FALSE),IF($D56="MERCADO",VLOOKUP(PE_243_2026!$C56,#REF!,9,FALSE),IF($D56="PLEO",VLOOKUP($C56,#REF!,4,FALSE),IF($D56="SICRO",VLOOKUP($C56,#REF!,7,FALSE),IF($D56="SINAPI",IFERROR((VLOOKUP($C56,#REF!,6,FALSE)),(VLOOKUP($C56,#REF!,27,FALSE))),"-")))))))</f>
        <v>#REF!</v>
      </c>
      <c r="Z56" s="30">
        <v>27.319999999999997</v>
      </c>
      <c r="AA56" s="95">
        <f t="shared" si="21"/>
        <v>1.0000000000001563E-2</v>
      </c>
      <c r="AB56" s="81">
        <f t="shared" si="28"/>
        <v>0</v>
      </c>
      <c r="AC56" s="81">
        <f t="shared" si="23"/>
        <v>0</v>
      </c>
    </row>
    <row r="57" spans="2:29" ht="22.5" customHeight="1" x14ac:dyDescent="0.2">
      <c r="B57" s="100" t="s">
        <v>64</v>
      </c>
      <c r="C57" s="102" t="s">
        <v>168</v>
      </c>
      <c r="D57" s="101" t="s">
        <v>1</v>
      </c>
      <c r="E57" s="91" t="s">
        <v>305</v>
      </c>
      <c r="F57" s="89" t="s">
        <v>203</v>
      </c>
      <c r="G57" s="79"/>
      <c r="H57" s="92"/>
      <c r="I57" s="92">
        <v>4.3874999999999993</v>
      </c>
      <c r="J57" s="92">
        <v>27.862499999999997</v>
      </c>
      <c r="K57" s="93">
        <f t="shared" si="20"/>
        <v>32.25</v>
      </c>
      <c r="L57" s="94">
        <v>0.25190000000000001</v>
      </c>
      <c r="M57" s="15">
        <f t="shared" si="24"/>
        <v>40.369999999999997</v>
      </c>
      <c r="N57" s="15"/>
      <c r="O57" s="15">
        <f t="shared" si="25"/>
        <v>0</v>
      </c>
      <c r="P57" s="15">
        <f t="shared" si="26"/>
        <v>0</v>
      </c>
      <c r="Q57" s="16">
        <f t="shared" si="27"/>
        <v>0</v>
      </c>
      <c r="R57" s="30"/>
      <c r="S57" s="30"/>
      <c r="T57" s="1" t="str">
        <f t="shared" si="0"/>
        <v>3.20</v>
      </c>
      <c r="U57" s="1" t="b">
        <f t="shared" si="19"/>
        <v>0</v>
      </c>
      <c r="V57" s="30"/>
      <c r="W57" s="30"/>
      <c r="X57" s="92">
        <f>IFERROR(IF(OR($D57="ANP",$D57="DAER",$D57="CONSULTORIA DNIT",$D57="PREGÃO ELETRÔNICO",$D57="DMLU",$D57="DMAE",$D57="CEEE",$D57="EPTC",$D57="ORSE",$D57="SEINFRA",$D57="CREA",$D57="CAU",$D57="CEHOP",$D57="SIURB",$D57="DER-PR",$D57="SUDECAP",$D57=#REF!,$D57=#REF!),VLOOKUP($C57,#REF!,7,FALSE),IF($D57="INDEXADO",VLOOKUP($C57,#REF!,17,FALSE),IF($D57="CCU",VLOOKUP($C57,#REF!,6,FALSE),IF($D57="MERCADO",VLOOKUP(PE_243_2026!$C57,#REF!,8,FALSE),IF($D57="PLEO",VLOOKUP($C57,#REF!,4,FALSE),IF($D57="SICRO",VLOOKUP($C57,#REF!,6,FALSE),IF($D57="SINAPI",IFERROR((VLOOKUP($C57,#REF!,5,FALSE)),"-"),"-"))))))),0)</f>
        <v>0</v>
      </c>
      <c r="Y57" s="92" t="e">
        <f>IF(OR($D57="ANP",$D57="DAER",$D57="CONSULTORIA DNIT",$D57="PREGÃO ELETRÔNICO",$D57="DMLU",$D57="DMAE",$D57="CEEE",$D57="EPTC",$D57="ORSE",$D57="SEINFRA",$D57="CREA",$D57="CAU",$D57="CEHOP",$D57="SIURB",$D57="DER-PR",$D57="SUDECAP",$D57=#REF!,$D57=#REF!),VLOOKUP($C57,#REF!,8,FALSE),IF($D57="INDEXADO",VLOOKUP($C57,#REF!,18,FALSE),IF($D57="CCU",VLOOKUP($C57,#REF!,7,FALSE),IF($D57="MERCADO",VLOOKUP(PE_243_2026!$C57,#REF!,9,FALSE),IF($D57="PLEO",VLOOKUP($C57,#REF!,4,FALSE),IF($D57="SICRO",VLOOKUP($C57,#REF!,7,FALSE),IF($D57="SINAPI",IFERROR((VLOOKUP($C57,#REF!,6,FALSE)),(VLOOKUP($C57,#REF!,27,FALSE))),"-")))))))</f>
        <v>#REF!</v>
      </c>
      <c r="Z57" s="30">
        <v>40.36</v>
      </c>
      <c r="AA57" s="95">
        <f t="shared" si="21"/>
        <v>9.9999999999980105E-3</v>
      </c>
      <c r="AB57" s="81">
        <f t="shared" si="28"/>
        <v>0</v>
      </c>
      <c r="AC57" s="81">
        <f t="shared" si="23"/>
        <v>0</v>
      </c>
    </row>
    <row r="58" spans="2:29" ht="22.5" customHeight="1" x14ac:dyDescent="0.2">
      <c r="B58" s="100" t="s">
        <v>65</v>
      </c>
      <c r="C58" s="102" t="s">
        <v>169</v>
      </c>
      <c r="D58" s="101" t="s">
        <v>1</v>
      </c>
      <c r="E58" s="91" t="s">
        <v>336</v>
      </c>
      <c r="F58" s="89" t="s">
        <v>203</v>
      </c>
      <c r="G58" s="79"/>
      <c r="H58" s="92"/>
      <c r="I58" s="92">
        <v>4.3874999999999993</v>
      </c>
      <c r="J58" s="92">
        <v>39.674999999999997</v>
      </c>
      <c r="K58" s="93">
        <f t="shared" si="20"/>
        <v>44.0625</v>
      </c>
      <c r="L58" s="94">
        <v>0.25190000000000001</v>
      </c>
      <c r="M58" s="15">
        <f t="shared" si="24"/>
        <v>55.16</v>
      </c>
      <c r="N58" s="15"/>
      <c r="O58" s="15">
        <f t="shared" si="25"/>
        <v>0</v>
      </c>
      <c r="P58" s="15">
        <f t="shared" si="26"/>
        <v>0</v>
      </c>
      <c r="Q58" s="16">
        <f t="shared" si="27"/>
        <v>0</v>
      </c>
      <c r="R58" s="30"/>
      <c r="S58" s="30"/>
      <c r="T58" s="1" t="str">
        <f t="shared" si="0"/>
        <v>3.21</v>
      </c>
      <c r="U58" s="1" t="b">
        <f t="shared" si="19"/>
        <v>0</v>
      </c>
      <c r="V58" s="30"/>
      <c r="W58" s="30"/>
      <c r="X58" s="92">
        <f>IFERROR(IF(OR($D58="ANP",$D58="DAER",$D58="CONSULTORIA DNIT",$D58="PREGÃO ELETRÔNICO",$D58="DMLU",$D58="DMAE",$D58="CEEE",$D58="EPTC",$D58="ORSE",$D58="SEINFRA",$D58="CREA",$D58="CAU",$D58="CEHOP",$D58="SIURB",$D58="DER-PR",$D58="SUDECAP",$D58=#REF!,$D58=#REF!),VLOOKUP($C58,#REF!,7,FALSE),IF($D58="INDEXADO",VLOOKUP($C58,#REF!,17,FALSE),IF($D58="CCU",VLOOKUP($C58,#REF!,6,FALSE),IF($D58="MERCADO",VLOOKUP(PE_243_2026!$C58,#REF!,8,FALSE),IF($D58="PLEO",VLOOKUP($C58,#REF!,4,FALSE),IF($D58="SICRO",VLOOKUP($C58,#REF!,6,FALSE),IF($D58="SINAPI",IFERROR((VLOOKUP($C58,#REF!,5,FALSE)),"-"),"-"))))))),0)</f>
        <v>0</v>
      </c>
      <c r="Y58" s="92" t="e">
        <f>IF(OR($D58="ANP",$D58="DAER",$D58="CONSULTORIA DNIT",$D58="PREGÃO ELETRÔNICO",$D58="DMLU",$D58="DMAE",$D58="CEEE",$D58="EPTC",$D58="ORSE",$D58="SEINFRA",$D58="CREA",$D58="CAU",$D58="CEHOP",$D58="SIURB",$D58="DER-PR",$D58="SUDECAP",$D58=#REF!,$D58=#REF!),VLOOKUP($C58,#REF!,8,FALSE),IF($D58="INDEXADO",VLOOKUP($C58,#REF!,18,FALSE),IF($D58="CCU",VLOOKUP($C58,#REF!,7,FALSE),IF($D58="MERCADO",VLOOKUP(PE_243_2026!$C58,#REF!,9,FALSE),IF($D58="PLEO",VLOOKUP($C58,#REF!,4,FALSE),IF($D58="SICRO",VLOOKUP($C58,#REF!,7,FALSE),IF($D58="SINAPI",IFERROR((VLOOKUP($C58,#REF!,6,FALSE)),(VLOOKUP($C58,#REF!,27,FALSE))),"-")))))))</f>
        <v>#REF!</v>
      </c>
      <c r="Z58" s="30">
        <v>55.16</v>
      </c>
      <c r="AA58" s="95">
        <f t="shared" si="21"/>
        <v>0</v>
      </c>
      <c r="AB58" s="81">
        <f t="shared" si="28"/>
        <v>0</v>
      </c>
      <c r="AC58" s="81">
        <f t="shared" si="23"/>
        <v>0</v>
      </c>
    </row>
    <row r="59" spans="2:29" ht="28.5" customHeight="1" x14ac:dyDescent="0.2">
      <c r="B59" s="100" t="s">
        <v>66</v>
      </c>
      <c r="C59" s="102">
        <v>104755</v>
      </c>
      <c r="D59" s="101" t="s">
        <v>0</v>
      </c>
      <c r="E59" s="91" t="s">
        <v>242</v>
      </c>
      <c r="F59" s="89" t="s">
        <v>203</v>
      </c>
      <c r="G59" s="79"/>
      <c r="H59" s="92"/>
      <c r="I59" s="92">
        <v>8.19</v>
      </c>
      <c r="J59" s="92">
        <v>25.964999999999996</v>
      </c>
      <c r="K59" s="93">
        <f t="shared" si="20"/>
        <v>34.154999999999994</v>
      </c>
      <c r="L59" s="94">
        <v>0.25190000000000001</v>
      </c>
      <c r="M59" s="15">
        <f t="shared" si="24"/>
        <v>42.76</v>
      </c>
      <c r="N59" s="15"/>
      <c r="O59" s="15">
        <f t="shared" si="25"/>
        <v>0</v>
      </c>
      <c r="P59" s="15">
        <f t="shared" si="26"/>
        <v>0</v>
      </c>
      <c r="Q59" s="16">
        <f t="shared" si="27"/>
        <v>0</v>
      </c>
      <c r="R59" s="30"/>
      <c r="S59" s="30"/>
      <c r="T59" s="1" t="str">
        <f t="shared" si="0"/>
        <v>3.22</v>
      </c>
      <c r="U59" s="1" t="b">
        <f t="shared" si="19"/>
        <v>0</v>
      </c>
      <c r="V59" s="30"/>
      <c r="W59" s="30"/>
      <c r="X59" s="92">
        <f>IFERROR(IF(OR($D59="ANP",$D59="DAER",$D59="CONSULTORIA DNIT",$D59="PREGÃO ELETRÔNICO",$D59="DMLU",$D59="DMAE",$D59="CEEE",$D59="EPTC",$D59="ORSE",$D59="SEINFRA",$D59="CREA",$D59="CAU",$D59="CEHOP",$D59="SIURB",$D59="DER-PR",$D59="SUDECAP",$D59=#REF!,$D59=#REF!),VLOOKUP($C59,#REF!,7,FALSE),IF($D59="INDEXADO",VLOOKUP($C59,#REF!,17,FALSE),IF($D59="CCU",VLOOKUP($C59,#REF!,6,FALSE),IF($D59="MERCADO",VLOOKUP(PE_243_2026!$C59,#REF!,8,FALSE),IF($D59="PLEO",VLOOKUP($C59,#REF!,4,FALSE),IF($D59="SICRO",VLOOKUP($C59,#REF!,6,FALSE),IF($D59="SINAPI",IFERROR((VLOOKUP($C59,#REF!,5,FALSE)),"-"),"-"))))))),0)</f>
        <v>0</v>
      </c>
      <c r="Y59" s="92" t="e">
        <f>IF(OR($D59="ANP",$D59="DAER",$D59="CONSULTORIA DNIT",$D59="PREGÃO ELETRÔNICO",$D59="DMLU",$D59="DMAE",$D59="CEEE",$D59="EPTC",$D59="ORSE",$D59="SEINFRA",$D59="CREA",$D59="CAU",$D59="CEHOP",$D59="SIURB",$D59="DER-PR",$D59="SUDECAP",$D59=#REF!,$D59=#REF!),VLOOKUP($C59,#REF!,8,FALSE),IF($D59="INDEXADO",VLOOKUP($C59,#REF!,18,FALSE),IF($D59="CCU",VLOOKUP($C59,#REF!,7,FALSE),IF($D59="MERCADO",VLOOKUP(PE_243_2026!$C59,#REF!,9,FALSE),IF($D59="PLEO",VLOOKUP($C59,#REF!,4,FALSE),IF($D59="SICRO",VLOOKUP($C59,#REF!,7,FALSE),IF($D59="SINAPI",IFERROR((VLOOKUP($C59,#REF!,6,FALSE)),(VLOOKUP($C59,#REF!,27,FALSE))),"-")))))))</f>
        <v>#REF!</v>
      </c>
      <c r="Z59" s="30">
        <v>42.76</v>
      </c>
      <c r="AA59" s="95">
        <f t="shared" si="21"/>
        <v>0</v>
      </c>
      <c r="AB59" s="81">
        <f t="shared" si="28"/>
        <v>0</v>
      </c>
      <c r="AC59" s="81">
        <f t="shared" si="23"/>
        <v>0</v>
      </c>
    </row>
    <row r="60" spans="2:29" ht="23.25" customHeight="1" x14ac:dyDescent="0.2">
      <c r="B60" s="100" t="s">
        <v>67</v>
      </c>
      <c r="C60" s="102">
        <v>101549</v>
      </c>
      <c r="D60" s="101" t="s">
        <v>0</v>
      </c>
      <c r="E60" s="91" t="s">
        <v>290</v>
      </c>
      <c r="F60" s="89" t="s">
        <v>203</v>
      </c>
      <c r="G60" s="79"/>
      <c r="H60" s="92"/>
      <c r="I60" s="92">
        <v>5.0475000000000003</v>
      </c>
      <c r="J60" s="92">
        <v>13.642500000000002</v>
      </c>
      <c r="K60" s="93">
        <f t="shared" si="20"/>
        <v>18.690000000000001</v>
      </c>
      <c r="L60" s="94">
        <v>0.25190000000000001</v>
      </c>
      <c r="M60" s="15">
        <f t="shared" si="24"/>
        <v>23.4</v>
      </c>
      <c r="N60" s="15"/>
      <c r="O60" s="15">
        <f t="shared" si="25"/>
        <v>0</v>
      </c>
      <c r="P60" s="15">
        <f t="shared" si="26"/>
        <v>0</v>
      </c>
      <c r="Q60" s="16">
        <f t="shared" si="27"/>
        <v>0</v>
      </c>
      <c r="R60" s="30"/>
      <c r="S60" s="30"/>
      <c r="T60" s="1" t="str">
        <f t="shared" si="0"/>
        <v>3.23</v>
      </c>
      <c r="U60" s="1" t="b">
        <f t="shared" si="19"/>
        <v>0</v>
      </c>
      <c r="V60" s="30"/>
      <c r="W60" s="30"/>
      <c r="X60" s="92">
        <f>IFERROR(IF(OR($D60="ANP",$D60="DAER",$D60="CONSULTORIA DNIT",$D60="PREGÃO ELETRÔNICO",$D60="DMLU",$D60="DMAE",$D60="CEEE",$D60="EPTC",$D60="ORSE",$D60="SEINFRA",$D60="CREA",$D60="CAU",$D60="CEHOP",$D60="SIURB",$D60="DER-PR",$D60="SUDECAP",$D60=#REF!,$D60=#REF!),VLOOKUP($C60,#REF!,7,FALSE),IF($D60="INDEXADO",VLOOKUP($C60,#REF!,17,FALSE),IF($D60="CCU",VLOOKUP($C60,#REF!,6,FALSE),IF($D60="MERCADO",VLOOKUP(PE_243_2026!$C60,#REF!,8,FALSE),IF($D60="PLEO",VLOOKUP($C60,#REF!,4,FALSE),IF($D60="SICRO",VLOOKUP($C60,#REF!,6,FALSE),IF($D60="SINAPI",IFERROR((VLOOKUP($C60,#REF!,5,FALSE)),"-"),"-"))))))),0)</f>
        <v>0</v>
      </c>
      <c r="Y60" s="92" t="e">
        <f>IF(OR($D60="ANP",$D60="DAER",$D60="CONSULTORIA DNIT",$D60="PREGÃO ELETRÔNICO",$D60="DMLU",$D60="DMAE",$D60="CEEE",$D60="EPTC",$D60="ORSE",$D60="SEINFRA",$D60="CREA",$D60="CAU",$D60="CEHOP",$D60="SIURB",$D60="DER-PR",$D60="SUDECAP",$D60=#REF!,$D60=#REF!),VLOOKUP($C60,#REF!,8,FALSE),IF($D60="INDEXADO",VLOOKUP($C60,#REF!,18,FALSE),IF($D60="CCU",VLOOKUP($C60,#REF!,7,FALSE),IF($D60="MERCADO",VLOOKUP(PE_243_2026!$C60,#REF!,9,FALSE),IF($D60="PLEO",VLOOKUP($C60,#REF!,4,FALSE),IF($D60="SICRO",VLOOKUP($C60,#REF!,7,FALSE),IF($D60="SINAPI",IFERROR((VLOOKUP($C60,#REF!,6,FALSE)),(VLOOKUP($C60,#REF!,27,FALSE))),"-")))))))</f>
        <v>#REF!</v>
      </c>
      <c r="Z60" s="30">
        <v>23.4</v>
      </c>
      <c r="AA60" s="95">
        <f t="shared" si="21"/>
        <v>0</v>
      </c>
      <c r="AB60" s="81">
        <f t="shared" si="28"/>
        <v>0</v>
      </c>
      <c r="AC60" s="81">
        <f t="shared" si="23"/>
        <v>0</v>
      </c>
    </row>
    <row r="61" spans="2:29" ht="18" customHeight="1" x14ac:dyDescent="0.2">
      <c r="B61" s="100" t="s">
        <v>68</v>
      </c>
      <c r="C61" s="102">
        <v>101547</v>
      </c>
      <c r="D61" s="101" t="s">
        <v>0</v>
      </c>
      <c r="E61" s="91" t="s">
        <v>291</v>
      </c>
      <c r="F61" s="89" t="s">
        <v>203</v>
      </c>
      <c r="G61" s="79"/>
      <c r="H61" s="92"/>
      <c r="I61" s="92">
        <v>1.5524999999999998</v>
      </c>
      <c r="J61" s="92">
        <v>64.56</v>
      </c>
      <c r="K61" s="93">
        <f t="shared" si="20"/>
        <v>66.112499999999997</v>
      </c>
      <c r="L61" s="94">
        <v>0.25190000000000001</v>
      </c>
      <c r="M61" s="15">
        <f t="shared" si="24"/>
        <v>82.77</v>
      </c>
      <c r="N61" s="15"/>
      <c r="O61" s="15">
        <f t="shared" si="25"/>
        <v>0</v>
      </c>
      <c r="P61" s="15">
        <f t="shared" si="26"/>
        <v>0</v>
      </c>
      <c r="Q61" s="16">
        <f t="shared" si="27"/>
        <v>0</v>
      </c>
      <c r="R61" s="30"/>
      <c r="S61" s="30"/>
      <c r="T61" s="1" t="str">
        <f t="shared" si="0"/>
        <v>3.24</v>
      </c>
      <c r="U61" s="1" t="b">
        <f t="shared" si="19"/>
        <v>0</v>
      </c>
      <c r="V61" s="30"/>
      <c r="W61" s="30"/>
      <c r="X61" s="92">
        <f>IFERROR(IF(OR($D61="ANP",$D61="DAER",$D61="CONSULTORIA DNIT",$D61="PREGÃO ELETRÔNICO",$D61="DMLU",$D61="DMAE",$D61="CEEE",$D61="EPTC",$D61="ORSE",$D61="SEINFRA",$D61="CREA",$D61="CAU",$D61="CEHOP",$D61="SIURB",$D61="DER-PR",$D61="SUDECAP",$D61=#REF!,$D61=#REF!),VLOOKUP($C61,#REF!,7,FALSE),IF($D61="INDEXADO",VLOOKUP($C61,#REF!,17,FALSE),IF($D61="CCU",VLOOKUP($C61,#REF!,6,FALSE),IF($D61="MERCADO",VLOOKUP(PE_243_2026!$C61,#REF!,8,FALSE),IF($D61="PLEO",VLOOKUP($C61,#REF!,4,FALSE),IF($D61="SICRO",VLOOKUP($C61,#REF!,6,FALSE),IF($D61="SINAPI",IFERROR((VLOOKUP($C61,#REF!,5,FALSE)),"-"),"-"))))))),0)</f>
        <v>0</v>
      </c>
      <c r="Y61" s="92" t="e">
        <f>IF(OR($D61="ANP",$D61="DAER",$D61="CONSULTORIA DNIT",$D61="PREGÃO ELETRÔNICO",$D61="DMLU",$D61="DMAE",$D61="CEEE",$D61="EPTC",$D61="ORSE",$D61="SEINFRA",$D61="CREA",$D61="CAU",$D61="CEHOP",$D61="SIURB",$D61="DER-PR",$D61="SUDECAP",$D61=#REF!,$D61=#REF!),VLOOKUP($C61,#REF!,8,FALSE),IF($D61="INDEXADO",VLOOKUP($C61,#REF!,18,FALSE),IF($D61="CCU",VLOOKUP($C61,#REF!,7,FALSE),IF($D61="MERCADO",VLOOKUP(PE_243_2026!$C61,#REF!,9,FALSE),IF($D61="PLEO",VLOOKUP($C61,#REF!,4,FALSE),IF($D61="SICRO",VLOOKUP($C61,#REF!,7,FALSE),IF($D61="SINAPI",IFERROR((VLOOKUP($C61,#REF!,6,FALSE)),(VLOOKUP($C61,#REF!,27,FALSE))),"-")))))))</f>
        <v>#REF!</v>
      </c>
      <c r="Z61" s="30">
        <v>82.76</v>
      </c>
      <c r="AA61" s="95">
        <f t="shared" si="21"/>
        <v>9.9999999999909051E-3</v>
      </c>
      <c r="AB61" s="81">
        <f t="shared" si="28"/>
        <v>0</v>
      </c>
      <c r="AC61" s="81">
        <f t="shared" si="23"/>
        <v>0</v>
      </c>
    </row>
    <row r="62" spans="2:29" ht="18" customHeight="1" x14ac:dyDescent="0.2">
      <c r="B62" s="100" t="s">
        <v>69</v>
      </c>
      <c r="C62" s="102">
        <v>101546</v>
      </c>
      <c r="D62" s="101" t="s">
        <v>0</v>
      </c>
      <c r="E62" s="91" t="s">
        <v>292</v>
      </c>
      <c r="F62" s="89" t="s">
        <v>203</v>
      </c>
      <c r="G62" s="79"/>
      <c r="H62" s="92"/>
      <c r="I62" s="92">
        <v>1.5524999999999998</v>
      </c>
      <c r="J62" s="92">
        <v>19.762500000000003</v>
      </c>
      <c r="K62" s="93">
        <f t="shared" si="20"/>
        <v>21.315000000000001</v>
      </c>
      <c r="L62" s="94">
        <v>0.25190000000000001</v>
      </c>
      <c r="M62" s="15">
        <f t="shared" si="24"/>
        <v>26.68</v>
      </c>
      <c r="N62" s="15"/>
      <c r="O62" s="15">
        <f t="shared" si="25"/>
        <v>0</v>
      </c>
      <c r="P62" s="15">
        <f t="shared" si="26"/>
        <v>0</v>
      </c>
      <c r="Q62" s="16">
        <f t="shared" si="27"/>
        <v>0</v>
      </c>
      <c r="R62" s="30"/>
      <c r="S62" s="30"/>
      <c r="T62" s="1" t="str">
        <f t="shared" si="0"/>
        <v>3.25</v>
      </c>
      <c r="U62" s="1" t="b">
        <f t="shared" si="19"/>
        <v>0</v>
      </c>
      <c r="V62" s="30"/>
      <c r="W62" s="30"/>
      <c r="X62" s="92">
        <f>IFERROR(IF(OR($D62="ANP",$D62="DAER",$D62="CONSULTORIA DNIT",$D62="PREGÃO ELETRÔNICO",$D62="DMLU",$D62="DMAE",$D62="CEEE",$D62="EPTC",$D62="ORSE",$D62="SEINFRA",$D62="CREA",$D62="CAU",$D62="CEHOP",$D62="SIURB",$D62="DER-PR",$D62="SUDECAP",$D62=#REF!,$D62=#REF!),VLOOKUP($C62,#REF!,7,FALSE),IF($D62="INDEXADO",VLOOKUP($C62,#REF!,17,FALSE),IF($D62="CCU",VLOOKUP($C62,#REF!,6,FALSE),IF($D62="MERCADO",VLOOKUP(PE_243_2026!$C62,#REF!,8,FALSE),IF($D62="PLEO",VLOOKUP($C62,#REF!,4,FALSE),IF($D62="SICRO",VLOOKUP($C62,#REF!,6,FALSE),IF($D62="SINAPI",IFERROR((VLOOKUP($C62,#REF!,5,FALSE)),"-"),"-"))))))),0)</f>
        <v>0</v>
      </c>
      <c r="Y62" s="92" t="e">
        <f>IF(OR($D62="ANP",$D62="DAER",$D62="CONSULTORIA DNIT",$D62="PREGÃO ELETRÔNICO",$D62="DMLU",$D62="DMAE",$D62="CEEE",$D62="EPTC",$D62="ORSE",$D62="SEINFRA",$D62="CREA",$D62="CAU",$D62="CEHOP",$D62="SIURB",$D62="DER-PR",$D62="SUDECAP",$D62=#REF!,$D62=#REF!),VLOOKUP($C62,#REF!,8,FALSE),IF($D62="INDEXADO",VLOOKUP($C62,#REF!,18,FALSE),IF($D62="CCU",VLOOKUP($C62,#REF!,7,FALSE),IF($D62="MERCADO",VLOOKUP(PE_243_2026!$C62,#REF!,9,FALSE),IF($D62="PLEO",VLOOKUP($C62,#REF!,4,FALSE),IF($D62="SICRO",VLOOKUP($C62,#REF!,7,FALSE),IF($D62="SINAPI",IFERROR((VLOOKUP($C62,#REF!,6,FALSE)),(VLOOKUP($C62,#REF!,27,FALSE))),"-")))))))</f>
        <v>#REF!</v>
      </c>
      <c r="Z62" s="30">
        <v>26.69</v>
      </c>
      <c r="AA62" s="95">
        <f t="shared" si="21"/>
        <v>-1.0000000000001563E-2</v>
      </c>
      <c r="AB62" s="81">
        <f t="shared" si="28"/>
        <v>0</v>
      </c>
      <c r="AC62" s="81">
        <f t="shared" si="23"/>
        <v>0</v>
      </c>
    </row>
    <row r="63" spans="2:29" ht="18" customHeight="1" x14ac:dyDescent="0.2">
      <c r="B63" s="100" t="s">
        <v>70</v>
      </c>
      <c r="C63" s="102">
        <v>101548</v>
      </c>
      <c r="D63" s="101" t="s">
        <v>0</v>
      </c>
      <c r="E63" s="91" t="s">
        <v>293</v>
      </c>
      <c r="F63" s="89" t="s">
        <v>203</v>
      </c>
      <c r="G63" s="79"/>
      <c r="H63" s="92"/>
      <c r="I63" s="92">
        <v>1.5524999999999998</v>
      </c>
      <c r="J63" s="92">
        <v>3.96</v>
      </c>
      <c r="K63" s="93">
        <f t="shared" si="20"/>
        <v>5.5124999999999993</v>
      </c>
      <c r="L63" s="94">
        <v>0.25190000000000001</v>
      </c>
      <c r="M63" s="15">
        <f t="shared" si="24"/>
        <v>6.9</v>
      </c>
      <c r="N63" s="15"/>
      <c r="O63" s="15">
        <f t="shared" si="25"/>
        <v>0</v>
      </c>
      <c r="P63" s="15">
        <f t="shared" si="26"/>
        <v>0</v>
      </c>
      <c r="Q63" s="16">
        <f t="shared" si="27"/>
        <v>0</v>
      </c>
      <c r="R63" s="30"/>
      <c r="S63" s="30"/>
      <c r="T63" s="1" t="str">
        <f t="shared" si="0"/>
        <v>3.26</v>
      </c>
      <c r="U63" s="1" t="b">
        <f t="shared" si="19"/>
        <v>0</v>
      </c>
      <c r="V63" s="30"/>
      <c r="W63" s="30"/>
      <c r="X63" s="92">
        <f>IFERROR(IF(OR($D63="ANP",$D63="DAER",$D63="CONSULTORIA DNIT",$D63="PREGÃO ELETRÔNICO",$D63="DMLU",$D63="DMAE",$D63="CEEE",$D63="EPTC",$D63="ORSE",$D63="SEINFRA",$D63="CREA",$D63="CAU",$D63="CEHOP",$D63="SIURB",$D63="DER-PR",$D63="SUDECAP",$D63=#REF!,$D63=#REF!),VLOOKUP($C63,#REF!,7,FALSE),IF($D63="INDEXADO",VLOOKUP($C63,#REF!,17,FALSE),IF($D63="CCU",VLOOKUP($C63,#REF!,6,FALSE),IF($D63="MERCADO",VLOOKUP(PE_243_2026!$C63,#REF!,8,FALSE),IF($D63="PLEO",VLOOKUP($C63,#REF!,4,FALSE),IF($D63="SICRO",VLOOKUP($C63,#REF!,6,FALSE),IF($D63="SINAPI",IFERROR((VLOOKUP($C63,#REF!,5,FALSE)),"-"),"-"))))))),0)</f>
        <v>0</v>
      </c>
      <c r="Y63" s="92" t="e">
        <f>IF(OR($D63="ANP",$D63="DAER",$D63="CONSULTORIA DNIT",$D63="PREGÃO ELETRÔNICO",$D63="DMLU",$D63="DMAE",$D63="CEEE",$D63="EPTC",$D63="ORSE",$D63="SEINFRA",$D63="CREA",$D63="CAU",$D63="CEHOP",$D63="SIURB",$D63="DER-PR",$D63="SUDECAP",$D63=#REF!,$D63=#REF!),VLOOKUP($C63,#REF!,8,FALSE),IF($D63="INDEXADO",VLOOKUP($C63,#REF!,18,FALSE),IF($D63="CCU",VLOOKUP($C63,#REF!,7,FALSE),IF($D63="MERCADO",VLOOKUP(PE_243_2026!$C63,#REF!,9,FALSE),IF($D63="PLEO",VLOOKUP($C63,#REF!,4,FALSE),IF($D63="SICRO",VLOOKUP($C63,#REF!,7,FALSE),IF($D63="SINAPI",IFERROR((VLOOKUP($C63,#REF!,6,FALSE)),(VLOOKUP($C63,#REF!,27,FALSE))),"-")))))))</f>
        <v>#REF!</v>
      </c>
      <c r="Z63" s="30">
        <v>6.9</v>
      </c>
      <c r="AA63" s="95">
        <f t="shared" si="21"/>
        <v>0</v>
      </c>
      <c r="AB63" s="81">
        <f t="shared" si="28"/>
        <v>0</v>
      </c>
      <c r="AC63" s="81">
        <f t="shared" si="23"/>
        <v>0</v>
      </c>
    </row>
    <row r="64" spans="2:29" ht="18" customHeight="1" x14ac:dyDescent="0.2">
      <c r="B64" s="100" t="s">
        <v>71</v>
      </c>
      <c r="C64" s="102" t="s">
        <v>197</v>
      </c>
      <c r="D64" s="101" t="s">
        <v>1</v>
      </c>
      <c r="E64" s="91" t="s">
        <v>347</v>
      </c>
      <c r="F64" s="89" t="s">
        <v>203</v>
      </c>
      <c r="G64" s="79"/>
      <c r="H64" s="92"/>
      <c r="I64" s="92">
        <v>272.01</v>
      </c>
      <c r="J64" s="92">
        <v>502.61249999999995</v>
      </c>
      <c r="K64" s="93">
        <f t="shared" si="20"/>
        <v>774.62249999999995</v>
      </c>
      <c r="L64" s="94">
        <v>0.25190000000000001</v>
      </c>
      <c r="M64" s="15">
        <f t="shared" si="24"/>
        <v>969.75</v>
      </c>
      <c r="N64" s="15"/>
      <c r="O64" s="15">
        <f t="shared" si="25"/>
        <v>0</v>
      </c>
      <c r="P64" s="15">
        <f t="shared" si="26"/>
        <v>0</v>
      </c>
      <c r="Q64" s="16">
        <f t="shared" si="27"/>
        <v>0</v>
      </c>
      <c r="R64" s="30"/>
      <c r="S64" s="30"/>
      <c r="T64" s="1" t="str">
        <f t="shared" si="0"/>
        <v>3.27</v>
      </c>
      <c r="U64" s="1" t="b">
        <f t="shared" si="19"/>
        <v>0</v>
      </c>
      <c r="V64" s="30"/>
      <c r="W64" s="30"/>
      <c r="X64" s="92">
        <f>IFERROR(IF(OR($D64="ANP",$D64="DAER",$D64="CONSULTORIA DNIT",$D64="PREGÃO ELETRÔNICO",$D64="DMLU",$D64="DMAE",$D64="CEEE",$D64="EPTC",$D64="ORSE",$D64="SEINFRA",$D64="CREA",$D64="CAU",$D64="CEHOP",$D64="SIURB",$D64="DER-PR",$D64="SUDECAP",$D64=#REF!,$D64=#REF!),VLOOKUP($C64,#REF!,7,FALSE),IF($D64="INDEXADO",VLOOKUP($C64,#REF!,17,FALSE),IF($D64="CCU",VLOOKUP($C64,#REF!,6,FALSE),IF($D64="MERCADO",VLOOKUP(PE_243_2026!$C64,#REF!,8,FALSE),IF($D64="PLEO",VLOOKUP($C64,#REF!,4,FALSE),IF($D64="SICRO",VLOOKUP($C64,#REF!,6,FALSE),IF($D64="SINAPI",IFERROR((VLOOKUP($C64,#REF!,5,FALSE)),"-"),"-"))))))),0)</f>
        <v>0</v>
      </c>
      <c r="Y64" s="92" t="e">
        <f>IF(OR($D64="ANP",$D64="DAER",$D64="CONSULTORIA DNIT",$D64="PREGÃO ELETRÔNICO",$D64="DMLU",$D64="DMAE",$D64="CEEE",$D64="EPTC",$D64="ORSE",$D64="SEINFRA",$D64="CREA",$D64="CAU",$D64="CEHOP",$D64="SIURB",$D64="DER-PR",$D64="SUDECAP",$D64=#REF!,$D64=#REF!),VLOOKUP($C64,#REF!,8,FALSE),IF($D64="INDEXADO",VLOOKUP($C64,#REF!,18,FALSE),IF($D64="CCU",VLOOKUP($C64,#REF!,7,FALSE),IF($D64="MERCADO",VLOOKUP(PE_243_2026!$C64,#REF!,9,FALSE),IF($D64="PLEO",VLOOKUP($C64,#REF!,4,FALSE),IF($D64="SICRO",VLOOKUP($C64,#REF!,7,FALSE),IF($D64="SINAPI",IFERROR((VLOOKUP($C64,#REF!,6,FALSE)),(VLOOKUP($C64,#REF!,27,FALSE))),"-")))))))</f>
        <v>#REF!</v>
      </c>
      <c r="Z64" s="30">
        <v>969.75</v>
      </c>
      <c r="AA64" s="95">
        <f t="shared" si="21"/>
        <v>0</v>
      </c>
      <c r="AB64" s="81">
        <f t="shared" si="28"/>
        <v>0</v>
      </c>
      <c r="AC64" s="81">
        <f t="shared" si="23"/>
        <v>0</v>
      </c>
    </row>
    <row r="65" spans="2:29" ht="18" customHeight="1" x14ac:dyDescent="0.2">
      <c r="B65" s="100" t="s">
        <v>72</v>
      </c>
      <c r="C65" s="102" t="s">
        <v>190</v>
      </c>
      <c r="D65" s="101" t="s">
        <v>1</v>
      </c>
      <c r="E65" s="91" t="s">
        <v>334</v>
      </c>
      <c r="F65" s="89" t="s">
        <v>203</v>
      </c>
      <c r="G65" s="79"/>
      <c r="H65" s="92"/>
      <c r="I65" s="92">
        <v>0.66749999999999998</v>
      </c>
      <c r="J65" s="92">
        <v>11.175000000000001</v>
      </c>
      <c r="K65" s="93">
        <f t="shared" si="20"/>
        <v>11.842500000000001</v>
      </c>
      <c r="L65" s="94">
        <v>0.25190000000000001</v>
      </c>
      <c r="M65" s="15">
        <f t="shared" si="24"/>
        <v>14.83</v>
      </c>
      <c r="N65" s="15"/>
      <c r="O65" s="15">
        <f t="shared" si="25"/>
        <v>0</v>
      </c>
      <c r="P65" s="15">
        <f t="shared" si="26"/>
        <v>0</v>
      </c>
      <c r="Q65" s="16">
        <f t="shared" si="27"/>
        <v>0</v>
      </c>
      <c r="R65" s="30"/>
      <c r="S65" s="30"/>
      <c r="T65" s="1" t="str">
        <f t="shared" si="0"/>
        <v>3.28</v>
      </c>
      <c r="U65" s="1" t="b">
        <f t="shared" si="19"/>
        <v>0</v>
      </c>
      <c r="V65" s="30"/>
      <c r="W65" s="30"/>
      <c r="X65" s="92">
        <f>IFERROR(IF(OR($D65="ANP",$D65="DAER",$D65="CONSULTORIA DNIT",$D65="PREGÃO ELETRÔNICO",$D65="DMLU",$D65="DMAE",$D65="CEEE",$D65="EPTC",$D65="ORSE",$D65="SEINFRA",$D65="CREA",$D65="CAU",$D65="CEHOP",$D65="SIURB",$D65="DER-PR",$D65="SUDECAP",$D65=#REF!,$D65=#REF!),VLOOKUP($C65,#REF!,7,FALSE),IF($D65="INDEXADO",VLOOKUP($C65,#REF!,17,FALSE),IF($D65="CCU",VLOOKUP($C65,#REF!,6,FALSE),IF($D65="MERCADO",VLOOKUP(PE_243_2026!$C65,#REF!,8,FALSE),IF($D65="PLEO",VLOOKUP($C65,#REF!,4,FALSE),IF($D65="SICRO",VLOOKUP($C65,#REF!,6,FALSE),IF($D65="SINAPI",IFERROR((VLOOKUP($C65,#REF!,5,FALSE)),"-"),"-"))))))),0)</f>
        <v>0</v>
      </c>
      <c r="Y65" s="92" t="e">
        <f>IF(OR($D65="ANP",$D65="DAER",$D65="CONSULTORIA DNIT",$D65="PREGÃO ELETRÔNICO",$D65="DMLU",$D65="DMAE",$D65="CEEE",$D65="EPTC",$D65="ORSE",$D65="SEINFRA",$D65="CREA",$D65="CAU",$D65="CEHOP",$D65="SIURB",$D65="DER-PR",$D65="SUDECAP",$D65=#REF!,$D65=#REF!),VLOOKUP($C65,#REF!,8,FALSE),IF($D65="INDEXADO",VLOOKUP($C65,#REF!,18,FALSE),IF($D65="CCU",VLOOKUP($C65,#REF!,7,FALSE),IF($D65="MERCADO",VLOOKUP(PE_243_2026!$C65,#REF!,9,FALSE),IF($D65="PLEO",VLOOKUP($C65,#REF!,4,FALSE),IF($D65="SICRO",VLOOKUP($C65,#REF!,7,FALSE),IF($D65="SINAPI",IFERROR((VLOOKUP($C65,#REF!,6,FALSE)),(VLOOKUP($C65,#REF!,27,FALSE))),"-")))))))</f>
        <v>#REF!</v>
      </c>
      <c r="Z65" s="30">
        <v>14.83</v>
      </c>
      <c r="AA65" s="95">
        <f t="shared" si="21"/>
        <v>0</v>
      </c>
      <c r="AB65" s="81">
        <f t="shared" si="28"/>
        <v>0</v>
      </c>
      <c r="AC65" s="81">
        <f t="shared" si="23"/>
        <v>0</v>
      </c>
    </row>
    <row r="66" spans="2:29" ht="22.5" customHeight="1" x14ac:dyDescent="0.2">
      <c r="B66" s="100" t="s">
        <v>73</v>
      </c>
      <c r="C66" s="102">
        <v>96985</v>
      </c>
      <c r="D66" s="101" t="s">
        <v>0</v>
      </c>
      <c r="E66" s="91" t="s">
        <v>237</v>
      </c>
      <c r="F66" s="89" t="s">
        <v>203</v>
      </c>
      <c r="G66" s="79"/>
      <c r="H66" s="92"/>
      <c r="I66" s="92">
        <v>10.92</v>
      </c>
      <c r="J66" s="92">
        <v>70.072500000000005</v>
      </c>
      <c r="K66" s="93">
        <f t="shared" si="20"/>
        <v>80.992500000000007</v>
      </c>
      <c r="L66" s="94">
        <v>0.25190000000000001</v>
      </c>
      <c r="M66" s="15">
        <f t="shared" si="24"/>
        <v>101.39</v>
      </c>
      <c r="N66" s="15"/>
      <c r="O66" s="15">
        <f t="shared" si="25"/>
        <v>0</v>
      </c>
      <c r="P66" s="15">
        <f t="shared" si="26"/>
        <v>0</v>
      </c>
      <c r="Q66" s="16">
        <f t="shared" si="27"/>
        <v>0</v>
      </c>
      <c r="R66" s="30"/>
      <c r="S66" s="30"/>
      <c r="T66" s="1" t="str">
        <f t="shared" si="0"/>
        <v>3.29</v>
      </c>
      <c r="U66" s="1" t="b">
        <f t="shared" si="19"/>
        <v>0</v>
      </c>
      <c r="V66" s="30"/>
      <c r="W66" s="30"/>
      <c r="X66" s="92">
        <f>IFERROR(IF(OR($D66="ANP",$D66="DAER",$D66="CONSULTORIA DNIT",$D66="PREGÃO ELETRÔNICO",$D66="DMLU",$D66="DMAE",$D66="CEEE",$D66="EPTC",$D66="ORSE",$D66="SEINFRA",$D66="CREA",$D66="CAU",$D66="CEHOP",$D66="SIURB",$D66="DER-PR",$D66="SUDECAP",$D66=#REF!,$D66=#REF!),VLOOKUP($C66,#REF!,7,FALSE),IF($D66="INDEXADO",VLOOKUP($C66,#REF!,17,FALSE),IF($D66="CCU",VLOOKUP($C66,#REF!,6,FALSE),IF($D66="MERCADO",VLOOKUP(PE_243_2026!$C66,#REF!,8,FALSE),IF($D66="PLEO",VLOOKUP($C66,#REF!,4,FALSE),IF($D66="SICRO",VLOOKUP($C66,#REF!,6,FALSE),IF($D66="SINAPI",IFERROR((VLOOKUP($C66,#REF!,5,FALSE)),"-"),"-"))))))),0)</f>
        <v>0</v>
      </c>
      <c r="Y66" s="92" t="e">
        <f>IF(OR($D66="ANP",$D66="DAER",$D66="CONSULTORIA DNIT",$D66="PREGÃO ELETRÔNICO",$D66="DMLU",$D66="DMAE",$D66="CEEE",$D66="EPTC",$D66="ORSE",$D66="SEINFRA",$D66="CREA",$D66="CAU",$D66="CEHOP",$D66="SIURB",$D66="DER-PR",$D66="SUDECAP",$D66=#REF!,$D66=#REF!),VLOOKUP($C66,#REF!,8,FALSE),IF($D66="INDEXADO",VLOOKUP($C66,#REF!,18,FALSE),IF($D66="CCU",VLOOKUP($C66,#REF!,7,FALSE),IF($D66="MERCADO",VLOOKUP(PE_243_2026!$C66,#REF!,9,FALSE),IF($D66="PLEO",VLOOKUP($C66,#REF!,4,FALSE),IF($D66="SICRO",VLOOKUP($C66,#REF!,7,FALSE),IF($D66="SINAPI",IFERROR((VLOOKUP($C66,#REF!,6,FALSE)),(VLOOKUP($C66,#REF!,27,FALSE))),"-")))))))</f>
        <v>#REF!</v>
      </c>
      <c r="Z66" s="30">
        <v>101.39</v>
      </c>
      <c r="AA66" s="95">
        <f t="shared" si="21"/>
        <v>0</v>
      </c>
      <c r="AB66" s="81">
        <f t="shared" si="28"/>
        <v>0</v>
      </c>
      <c r="AC66" s="81">
        <f t="shared" si="23"/>
        <v>0</v>
      </c>
    </row>
    <row r="67" spans="2:29" ht="22.5" customHeight="1" x14ac:dyDescent="0.2">
      <c r="B67" s="100" t="s">
        <v>74</v>
      </c>
      <c r="C67" s="102" t="s">
        <v>179</v>
      </c>
      <c r="D67" s="101" t="s">
        <v>1</v>
      </c>
      <c r="E67" s="91" t="s">
        <v>326</v>
      </c>
      <c r="F67" s="89" t="s">
        <v>203</v>
      </c>
      <c r="G67" s="79"/>
      <c r="H67" s="92"/>
      <c r="I67" s="92">
        <v>44.01</v>
      </c>
      <c r="J67" s="92">
        <v>417.15000000000003</v>
      </c>
      <c r="K67" s="93">
        <f t="shared" si="20"/>
        <v>461.16</v>
      </c>
      <c r="L67" s="94">
        <v>0.25190000000000001</v>
      </c>
      <c r="M67" s="15">
        <f t="shared" si="24"/>
        <v>577.33000000000004</v>
      </c>
      <c r="N67" s="15"/>
      <c r="O67" s="15">
        <f t="shared" si="25"/>
        <v>0</v>
      </c>
      <c r="P67" s="15">
        <f t="shared" si="26"/>
        <v>0</v>
      </c>
      <c r="Q67" s="16">
        <f t="shared" si="27"/>
        <v>0</v>
      </c>
      <c r="R67" s="30"/>
      <c r="S67" s="30"/>
      <c r="T67" s="1" t="str">
        <f t="shared" si="0"/>
        <v>3.30</v>
      </c>
      <c r="U67" s="1" t="b">
        <f t="shared" si="19"/>
        <v>0</v>
      </c>
      <c r="V67" s="30"/>
      <c r="W67" s="30"/>
      <c r="X67" s="92">
        <f>IFERROR(IF(OR($D67="ANP",$D67="DAER",$D67="CONSULTORIA DNIT",$D67="PREGÃO ELETRÔNICO",$D67="DMLU",$D67="DMAE",$D67="CEEE",$D67="EPTC",$D67="ORSE",$D67="SEINFRA",$D67="CREA",$D67="CAU",$D67="CEHOP",$D67="SIURB",$D67="DER-PR",$D67="SUDECAP",$D67=#REF!,$D67=#REF!),VLOOKUP($C67,#REF!,7,FALSE),IF($D67="INDEXADO",VLOOKUP($C67,#REF!,17,FALSE),IF($D67="CCU",VLOOKUP($C67,#REF!,6,FALSE),IF($D67="MERCADO",VLOOKUP(PE_243_2026!$C67,#REF!,8,FALSE),IF($D67="PLEO",VLOOKUP($C67,#REF!,4,FALSE),IF($D67="SICRO",VLOOKUP($C67,#REF!,6,FALSE),IF($D67="SINAPI",IFERROR((VLOOKUP($C67,#REF!,5,FALSE)),"-"),"-"))))))),0)</f>
        <v>0</v>
      </c>
      <c r="Y67" s="92" t="e">
        <f>IF(OR($D67="ANP",$D67="DAER",$D67="CONSULTORIA DNIT",$D67="PREGÃO ELETRÔNICO",$D67="DMLU",$D67="DMAE",$D67="CEEE",$D67="EPTC",$D67="ORSE",$D67="SEINFRA",$D67="CREA",$D67="CAU",$D67="CEHOP",$D67="SIURB",$D67="DER-PR",$D67="SUDECAP",$D67=#REF!,$D67=#REF!),VLOOKUP($C67,#REF!,8,FALSE),IF($D67="INDEXADO",VLOOKUP($C67,#REF!,18,FALSE),IF($D67="CCU",VLOOKUP($C67,#REF!,7,FALSE),IF($D67="MERCADO",VLOOKUP(PE_243_2026!$C67,#REF!,9,FALSE),IF($D67="PLEO",VLOOKUP($C67,#REF!,4,FALSE),IF($D67="SICRO",VLOOKUP($C67,#REF!,7,FALSE),IF($D67="SINAPI",IFERROR((VLOOKUP($C67,#REF!,6,FALSE)),(VLOOKUP($C67,#REF!,27,FALSE))),"-")))))))</f>
        <v>#REF!</v>
      </c>
      <c r="Z67" s="30">
        <v>577.33000000000004</v>
      </c>
      <c r="AA67" s="95">
        <f t="shared" si="21"/>
        <v>0</v>
      </c>
      <c r="AB67" s="81">
        <f t="shared" si="28"/>
        <v>0</v>
      </c>
      <c r="AC67" s="81">
        <f t="shared" si="23"/>
        <v>0</v>
      </c>
    </row>
    <row r="68" spans="2:29" ht="22.5" customHeight="1" x14ac:dyDescent="0.2">
      <c r="B68" s="100" t="s">
        <v>75</v>
      </c>
      <c r="C68" s="102" t="s">
        <v>181</v>
      </c>
      <c r="D68" s="101" t="s">
        <v>1</v>
      </c>
      <c r="E68" s="103" t="s">
        <v>328</v>
      </c>
      <c r="F68" s="89" t="s">
        <v>203</v>
      </c>
      <c r="G68" s="79"/>
      <c r="H68" s="92"/>
      <c r="I68" s="92">
        <v>5.43</v>
      </c>
      <c r="J68" s="92">
        <v>123.43499999999999</v>
      </c>
      <c r="K68" s="93">
        <f t="shared" si="20"/>
        <v>128.86499999999998</v>
      </c>
      <c r="L68" s="94">
        <v>0.25190000000000001</v>
      </c>
      <c r="M68" s="15">
        <f t="shared" si="24"/>
        <v>161.33000000000001</v>
      </c>
      <c r="N68" s="15"/>
      <c r="O68" s="15">
        <f t="shared" si="25"/>
        <v>0</v>
      </c>
      <c r="P68" s="15">
        <f t="shared" si="26"/>
        <v>0</v>
      </c>
      <c r="Q68" s="16">
        <f t="shared" si="27"/>
        <v>0</v>
      </c>
      <c r="R68" s="30"/>
      <c r="S68" s="30"/>
      <c r="T68" s="1" t="str">
        <f t="shared" si="0"/>
        <v>3.31</v>
      </c>
      <c r="U68" s="1" t="b">
        <f t="shared" si="19"/>
        <v>0</v>
      </c>
      <c r="V68" s="30"/>
      <c r="W68" s="30"/>
      <c r="X68" s="92">
        <f>IFERROR(IF(OR($D68="ANP",$D68="DAER",$D68="CONSULTORIA DNIT",$D68="PREGÃO ELETRÔNICO",$D68="DMLU",$D68="DMAE",$D68="CEEE",$D68="EPTC",$D68="ORSE",$D68="SEINFRA",$D68="CREA",$D68="CAU",$D68="CEHOP",$D68="SIURB",$D68="DER-PR",$D68="SUDECAP",$D68=#REF!,$D68=#REF!),VLOOKUP($C68,#REF!,7,FALSE),IF($D68="INDEXADO",VLOOKUP($C68,#REF!,17,FALSE),IF($D68="CCU",VLOOKUP($C68,#REF!,6,FALSE),IF($D68="MERCADO",VLOOKUP(PE_243_2026!$C68,#REF!,8,FALSE),IF($D68="PLEO",VLOOKUP($C68,#REF!,4,FALSE),IF($D68="SICRO",VLOOKUP($C68,#REF!,6,FALSE),IF($D68="SINAPI",IFERROR((VLOOKUP($C68,#REF!,5,FALSE)),"-"),"-"))))))),0)</f>
        <v>0</v>
      </c>
      <c r="Y68" s="92" t="e">
        <f>IF(OR($D68="ANP",$D68="DAER",$D68="CONSULTORIA DNIT",$D68="PREGÃO ELETRÔNICO",$D68="DMLU",$D68="DMAE",$D68="CEEE",$D68="EPTC",$D68="ORSE",$D68="SEINFRA",$D68="CREA",$D68="CAU",$D68="CEHOP",$D68="SIURB",$D68="DER-PR",$D68="SUDECAP",$D68=#REF!,$D68=#REF!),VLOOKUP($C68,#REF!,8,FALSE),IF($D68="INDEXADO",VLOOKUP($C68,#REF!,18,FALSE),IF($D68="CCU",VLOOKUP($C68,#REF!,7,FALSE),IF($D68="MERCADO",VLOOKUP(PE_243_2026!$C68,#REF!,9,FALSE),IF($D68="PLEO",VLOOKUP($C68,#REF!,4,FALSE),IF($D68="SICRO",VLOOKUP($C68,#REF!,7,FALSE),IF($D68="SINAPI",IFERROR((VLOOKUP($C68,#REF!,6,FALSE)),(VLOOKUP($C68,#REF!,27,FALSE))),"-")))))))</f>
        <v>#REF!</v>
      </c>
      <c r="Z68" s="30">
        <v>161.33000000000001</v>
      </c>
      <c r="AA68" s="95">
        <f t="shared" si="21"/>
        <v>0</v>
      </c>
      <c r="AB68" s="81">
        <f t="shared" si="28"/>
        <v>0</v>
      </c>
      <c r="AC68" s="81">
        <f t="shared" si="23"/>
        <v>0</v>
      </c>
    </row>
    <row r="69" spans="2:29" ht="18" customHeight="1" x14ac:dyDescent="0.2">
      <c r="B69" s="100" t="s">
        <v>76</v>
      </c>
      <c r="C69" s="102" t="s">
        <v>182</v>
      </c>
      <c r="D69" s="101" t="s">
        <v>1</v>
      </c>
      <c r="E69" s="103" t="s">
        <v>329</v>
      </c>
      <c r="F69" s="89" t="s">
        <v>203</v>
      </c>
      <c r="G69" s="79"/>
      <c r="H69" s="92"/>
      <c r="I69" s="92">
        <v>5.43</v>
      </c>
      <c r="J69" s="92">
        <v>142.92000000000002</v>
      </c>
      <c r="K69" s="93">
        <f t="shared" si="20"/>
        <v>148.35000000000002</v>
      </c>
      <c r="L69" s="94">
        <v>0.25190000000000001</v>
      </c>
      <c r="M69" s="15">
        <f t="shared" si="24"/>
        <v>185.72</v>
      </c>
      <c r="N69" s="15"/>
      <c r="O69" s="15">
        <f t="shared" si="25"/>
        <v>0</v>
      </c>
      <c r="P69" s="15">
        <f t="shared" si="26"/>
        <v>0</v>
      </c>
      <c r="Q69" s="16">
        <f t="shared" si="27"/>
        <v>0</v>
      </c>
      <c r="R69" s="30"/>
      <c r="S69" s="30"/>
      <c r="T69" s="1" t="str">
        <f t="shared" si="0"/>
        <v>3.32</v>
      </c>
      <c r="U69" s="1" t="b">
        <f t="shared" si="19"/>
        <v>0</v>
      </c>
      <c r="V69" s="30"/>
      <c r="W69" s="30"/>
      <c r="X69" s="92">
        <f>IFERROR(IF(OR($D69="ANP",$D69="DAER",$D69="CONSULTORIA DNIT",$D69="PREGÃO ELETRÔNICO",$D69="DMLU",$D69="DMAE",$D69="CEEE",$D69="EPTC",$D69="ORSE",$D69="SEINFRA",$D69="CREA",$D69="CAU",$D69="CEHOP",$D69="SIURB",$D69="DER-PR",$D69="SUDECAP",$D69=#REF!,$D69=#REF!),VLOOKUP($C69,#REF!,7,FALSE),IF($D69="INDEXADO",VLOOKUP($C69,#REF!,17,FALSE),IF($D69="CCU",VLOOKUP($C69,#REF!,6,FALSE),IF($D69="MERCADO",VLOOKUP(PE_243_2026!$C69,#REF!,8,FALSE),IF($D69="PLEO",VLOOKUP($C69,#REF!,4,FALSE),IF($D69="SICRO",VLOOKUP($C69,#REF!,6,FALSE),IF($D69="SINAPI",IFERROR((VLOOKUP($C69,#REF!,5,FALSE)),"-"),"-"))))))),0)</f>
        <v>0</v>
      </c>
      <c r="Y69" s="92" t="e">
        <f>IF(OR($D69="ANP",$D69="DAER",$D69="CONSULTORIA DNIT",$D69="PREGÃO ELETRÔNICO",$D69="DMLU",$D69="DMAE",$D69="CEEE",$D69="EPTC",$D69="ORSE",$D69="SEINFRA",$D69="CREA",$D69="CAU",$D69="CEHOP",$D69="SIURB",$D69="DER-PR",$D69="SUDECAP",$D69=#REF!,$D69=#REF!),VLOOKUP($C69,#REF!,8,FALSE),IF($D69="INDEXADO",VLOOKUP($C69,#REF!,18,FALSE),IF($D69="CCU",VLOOKUP($C69,#REF!,7,FALSE),IF($D69="MERCADO",VLOOKUP(PE_243_2026!$C69,#REF!,9,FALSE),IF($D69="PLEO",VLOOKUP($C69,#REF!,4,FALSE),IF($D69="SICRO",VLOOKUP($C69,#REF!,7,FALSE),IF($D69="SINAPI",IFERROR((VLOOKUP($C69,#REF!,6,FALSE)),(VLOOKUP($C69,#REF!,27,FALSE))),"-")))))))</f>
        <v>#REF!</v>
      </c>
      <c r="Z69" s="30">
        <v>185.72</v>
      </c>
      <c r="AA69" s="95">
        <f t="shared" si="21"/>
        <v>0</v>
      </c>
      <c r="AB69" s="81">
        <f t="shared" si="28"/>
        <v>0</v>
      </c>
      <c r="AC69" s="81">
        <f t="shared" si="23"/>
        <v>0</v>
      </c>
    </row>
    <row r="70" spans="2:29" ht="27" customHeight="1" x14ac:dyDescent="0.2">
      <c r="B70" s="100" t="s">
        <v>77</v>
      </c>
      <c r="C70" s="102" t="s">
        <v>180</v>
      </c>
      <c r="D70" s="101" t="s">
        <v>1</v>
      </c>
      <c r="E70" s="103" t="s">
        <v>323</v>
      </c>
      <c r="F70" s="89" t="s">
        <v>203</v>
      </c>
      <c r="G70" s="79"/>
      <c r="H70" s="92"/>
      <c r="I70" s="92">
        <v>66.007500000000007</v>
      </c>
      <c r="J70" s="92">
        <v>171</v>
      </c>
      <c r="K70" s="93">
        <f t="shared" si="20"/>
        <v>237.00749999999999</v>
      </c>
      <c r="L70" s="94">
        <v>0.25190000000000001</v>
      </c>
      <c r="M70" s="15">
        <f t="shared" si="24"/>
        <v>296.70999999999998</v>
      </c>
      <c r="N70" s="15"/>
      <c r="O70" s="15">
        <f t="shared" si="25"/>
        <v>0</v>
      </c>
      <c r="P70" s="15">
        <f t="shared" si="26"/>
        <v>0</v>
      </c>
      <c r="Q70" s="16">
        <f t="shared" si="27"/>
        <v>0</v>
      </c>
      <c r="R70" s="30"/>
      <c r="S70" s="30"/>
      <c r="T70" s="1" t="str">
        <f t="shared" si="0"/>
        <v>3.33</v>
      </c>
      <c r="U70" s="1" t="b">
        <f t="shared" si="19"/>
        <v>0</v>
      </c>
      <c r="V70" s="30"/>
      <c r="W70" s="30"/>
      <c r="X70" s="92">
        <f>IFERROR(IF(OR($D70="ANP",$D70="DAER",$D70="CONSULTORIA DNIT",$D70="PREGÃO ELETRÔNICO",$D70="DMLU",$D70="DMAE",$D70="CEEE",$D70="EPTC",$D70="ORSE",$D70="SEINFRA",$D70="CREA",$D70="CAU",$D70="CEHOP",$D70="SIURB",$D70="DER-PR",$D70="SUDECAP",$D70=#REF!,$D70=#REF!),VLOOKUP($C70,#REF!,7,FALSE),IF($D70="INDEXADO",VLOOKUP($C70,#REF!,17,FALSE),IF($D70="CCU",VLOOKUP($C70,#REF!,6,FALSE),IF($D70="MERCADO",VLOOKUP(PE_243_2026!$C70,#REF!,8,FALSE),IF($D70="PLEO",VLOOKUP($C70,#REF!,4,FALSE),IF($D70="SICRO",VLOOKUP($C70,#REF!,6,FALSE),IF($D70="SINAPI",IFERROR((VLOOKUP($C70,#REF!,5,FALSE)),"-"),"-"))))))),0)</f>
        <v>0</v>
      </c>
      <c r="Y70" s="92" t="e">
        <f>IF(OR($D70="ANP",$D70="DAER",$D70="CONSULTORIA DNIT",$D70="PREGÃO ELETRÔNICO",$D70="DMLU",$D70="DMAE",$D70="CEEE",$D70="EPTC",$D70="ORSE",$D70="SEINFRA",$D70="CREA",$D70="CAU",$D70="CEHOP",$D70="SIURB",$D70="DER-PR",$D70="SUDECAP",$D70=#REF!,$D70=#REF!),VLOOKUP($C70,#REF!,8,FALSE),IF($D70="INDEXADO",VLOOKUP($C70,#REF!,18,FALSE),IF($D70="CCU",VLOOKUP($C70,#REF!,7,FALSE),IF($D70="MERCADO",VLOOKUP(PE_243_2026!$C70,#REF!,9,FALSE),IF($D70="PLEO",VLOOKUP($C70,#REF!,4,FALSE),IF($D70="SICRO",VLOOKUP($C70,#REF!,7,FALSE),IF($D70="SINAPI",IFERROR((VLOOKUP($C70,#REF!,6,FALSE)),(VLOOKUP($C70,#REF!,27,FALSE))),"-")))))))</f>
        <v>#REF!</v>
      </c>
      <c r="Z70" s="30">
        <v>296.70999999999998</v>
      </c>
      <c r="AA70" s="95">
        <f t="shared" si="21"/>
        <v>0</v>
      </c>
      <c r="AB70" s="81">
        <f t="shared" si="28"/>
        <v>0</v>
      </c>
      <c r="AC70" s="81">
        <f t="shared" si="23"/>
        <v>0</v>
      </c>
    </row>
    <row r="71" spans="2:29" ht="27" customHeight="1" x14ac:dyDescent="0.2">
      <c r="B71" s="100" t="s">
        <v>78</v>
      </c>
      <c r="C71" s="102" t="s">
        <v>162</v>
      </c>
      <c r="D71" s="101" t="s">
        <v>1</v>
      </c>
      <c r="E71" s="103" t="s">
        <v>300</v>
      </c>
      <c r="F71" s="89" t="s">
        <v>202</v>
      </c>
      <c r="G71" s="79"/>
      <c r="H71" s="92"/>
      <c r="I71" s="92">
        <v>13.192499999999999</v>
      </c>
      <c r="J71" s="92">
        <v>137.8125</v>
      </c>
      <c r="K71" s="93">
        <f t="shared" si="20"/>
        <v>151.005</v>
      </c>
      <c r="L71" s="94">
        <v>0.25190000000000001</v>
      </c>
      <c r="M71" s="15">
        <f t="shared" si="24"/>
        <v>189.04</v>
      </c>
      <c r="N71" s="15"/>
      <c r="O71" s="15">
        <f t="shared" si="25"/>
        <v>0</v>
      </c>
      <c r="P71" s="15">
        <f t="shared" si="26"/>
        <v>0</v>
      </c>
      <c r="Q71" s="16">
        <f t="shared" si="27"/>
        <v>0</v>
      </c>
      <c r="R71" s="30"/>
      <c r="S71" s="30"/>
      <c r="T71" s="1" t="str">
        <f t="shared" si="0"/>
        <v>3.34</v>
      </c>
      <c r="U71" s="1" t="b">
        <f t="shared" si="19"/>
        <v>0</v>
      </c>
      <c r="V71" s="30"/>
      <c r="W71" s="30"/>
      <c r="X71" s="92">
        <f>IFERROR(IF(OR($D71="ANP",$D71="DAER",$D71="CONSULTORIA DNIT",$D71="PREGÃO ELETRÔNICO",$D71="DMLU",$D71="DMAE",$D71="CEEE",$D71="EPTC",$D71="ORSE",$D71="SEINFRA",$D71="CREA",$D71="CAU",$D71="CEHOP",$D71="SIURB",$D71="DER-PR",$D71="SUDECAP",$D71=#REF!,$D71=#REF!),VLOOKUP($C71,#REF!,7,FALSE),IF($D71="INDEXADO",VLOOKUP($C71,#REF!,17,FALSE),IF($D71="CCU",VLOOKUP($C71,#REF!,6,FALSE),IF($D71="MERCADO",VLOOKUP(PE_243_2026!$C71,#REF!,8,FALSE),IF($D71="PLEO",VLOOKUP($C71,#REF!,4,FALSE),IF($D71="SICRO",VLOOKUP($C71,#REF!,6,FALSE),IF($D71="SINAPI",IFERROR((VLOOKUP($C71,#REF!,5,FALSE)),"-"),"-"))))))),0)</f>
        <v>0</v>
      </c>
      <c r="Y71" s="92" t="e">
        <f>IF(OR($D71="ANP",$D71="DAER",$D71="CONSULTORIA DNIT",$D71="PREGÃO ELETRÔNICO",$D71="DMLU",$D71="DMAE",$D71="CEEE",$D71="EPTC",$D71="ORSE",$D71="SEINFRA",$D71="CREA",$D71="CAU",$D71="CEHOP",$D71="SIURB",$D71="DER-PR",$D71="SUDECAP",$D71=#REF!,$D71=#REF!),VLOOKUP($C71,#REF!,8,FALSE),IF($D71="INDEXADO",VLOOKUP($C71,#REF!,18,FALSE),IF($D71="CCU",VLOOKUP($C71,#REF!,7,FALSE),IF($D71="MERCADO",VLOOKUP(PE_243_2026!$C71,#REF!,9,FALSE),IF($D71="PLEO",VLOOKUP($C71,#REF!,4,FALSE),IF($D71="SICRO",VLOOKUP($C71,#REF!,7,FALSE),IF($D71="SINAPI",IFERROR((VLOOKUP($C71,#REF!,6,FALSE)),(VLOOKUP($C71,#REF!,27,FALSE))),"-")))))))</f>
        <v>#REF!</v>
      </c>
      <c r="Z71" s="30">
        <v>189.05</v>
      </c>
      <c r="AA71" s="95">
        <f t="shared" si="21"/>
        <v>-1.0000000000019327E-2</v>
      </c>
      <c r="AB71" s="81">
        <f t="shared" si="28"/>
        <v>0</v>
      </c>
      <c r="AC71" s="81">
        <f t="shared" si="23"/>
        <v>0</v>
      </c>
    </row>
    <row r="72" spans="2:29" ht="28.5" customHeight="1" x14ac:dyDescent="0.2">
      <c r="B72" s="100" t="s">
        <v>79</v>
      </c>
      <c r="C72" s="102">
        <v>97667</v>
      </c>
      <c r="D72" s="101" t="s">
        <v>0</v>
      </c>
      <c r="E72" s="91" t="s">
        <v>220</v>
      </c>
      <c r="F72" s="89" t="s">
        <v>202</v>
      </c>
      <c r="G72" s="79"/>
      <c r="H72" s="92"/>
      <c r="I72" s="92">
        <v>2.9475000000000002</v>
      </c>
      <c r="J72" s="92">
        <v>5.7149999999999999</v>
      </c>
      <c r="K72" s="93">
        <f t="shared" si="20"/>
        <v>8.6624999999999996</v>
      </c>
      <c r="L72" s="94">
        <v>0.25190000000000001</v>
      </c>
      <c r="M72" s="15">
        <f t="shared" si="24"/>
        <v>10.84</v>
      </c>
      <c r="N72" s="15"/>
      <c r="O72" s="15">
        <f t="shared" si="25"/>
        <v>0</v>
      </c>
      <c r="P72" s="15">
        <f t="shared" si="26"/>
        <v>0</v>
      </c>
      <c r="Q72" s="16">
        <f t="shared" si="27"/>
        <v>0</v>
      </c>
      <c r="R72" s="30"/>
      <c r="S72" s="30"/>
      <c r="T72" s="1" t="str">
        <f t="shared" si="0"/>
        <v>3.35</v>
      </c>
      <c r="U72" s="1" t="b">
        <f t="shared" si="19"/>
        <v>0</v>
      </c>
      <c r="V72" s="30"/>
      <c r="W72" s="30"/>
      <c r="X72" s="92">
        <f>IFERROR(IF(OR($D72="ANP",$D72="DAER",$D72="CONSULTORIA DNIT",$D72="PREGÃO ELETRÔNICO",$D72="DMLU",$D72="DMAE",$D72="CEEE",$D72="EPTC",$D72="ORSE",$D72="SEINFRA",$D72="CREA",$D72="CAU",$D72="CEHOP",$D72="SIURB",$D72="DER-PR",$D72="SUDECAP",$D72=#REF!,$D72=#REF!),VLOOKUP($C72,#REF!,7,FALSE),IF($D72="INDEXADO",VLOOKUP($C72,#REF!,17,FALSE),IF($D72="CCU",VLOOKUP($C72,#REF!,6,FALSE),IF($D72="MERCADO",VLOOKUP(PE_243_2026!$C72,#REF!,8,FALSE),IF($D72="PLEO",VLOOKUP($C72,#REF!,4,FALSE),IF($D72="SICRO",VLOOKUP($C72,#REF!,6,FALSE),IF($D72="SINAPI",IFERROR((VLOOKUP($C72,#REF!,5,FALSE)),"-"),"-"))))))),0)</f>
        <v>0</v>
      </c>
      <c r="Y72" s="92" t="e">
        <f>IF(OR($D72="ANP",$D72="DAER",$D72="CONSULTORIA DNIT",$D72="PREGÃO ELETRÔNICO",$D72="DMLU",$D72="DMAE",$D72="CEEE",$D72="EPTC",$D72="ORSE",$D72="SEINFRA",$D72="CREA",$D72="CAU",$D72="CEHOP",$D72="SIURB",$D72="DER-PR",$D72="SUDECAP",$D72=#REF!,$D72=#REF!),VLOOKUP($C72,#REF!,8,FALSE),IF($D72="INDEXADO",VLOOKUP($C72,#REF!,18,FALSE),IF($D72="CCU",VLOOKUP($C72,#REF!,7,FALSE),IF($D72="MERCADO",VLOOKUP(PE_243_2026!$C72,#REF!,9,FALSE),IF($D72="PLEO",VLOOKUP($C72,#REF!,4,FALSE),IF($D72="SICRO",VLOOKUP($C72,#REF!,7,FALSE),IF($D72="SINAPI",IFERROR((VLOOKUP($C72,#REF!,6,FALSE)),(VLOOKUP($C72,#REF!,27,FALSE))),"-")))))))</f>
        <v>#REF!</v>
      </c>
      <c r="Z72" s="30">
        <v>10.85</v>
      </c>
      <c r="AA72" s="95">
        <f t="shared" si="21"/>
        <v>-9.9999999999997868E-3</v>
      </c>
      <c r="AB72" s="81">
        <f t="shared" si="28"/>
        <v>0</v>
      </c>
      <c r="AC72" s="81">
        <f t="shared" si="23"/>
        <v>0</v>
      </c>
    </row>
    <row r="73" spans="2:29" ht="28.5" customHeight="1" x14ac:dyDescent="0.2">
      <c r="B73" s="100" t="s">
        <v>80</v>
      </c>
      <c r="C73" s="102">
        <v>97669</v>
      </c>
      <c r="D73" s="101" t="s">
        <v>0</v>
      </c>
      <c r="E73" s="91" t="s">
        <v>221</v>
      </c>
      <c r="F73" s="89" t="s">
        <v>202</v>
      </c>
      <c r="G73" s="79"/>
      <c r="H73" s="92"/>
      <c r="I73" s="92">
        <v>6.6449999999999996</v>
      </c>
      <c r="J73" s="92">
        <v>11.4975</v>
      </c>
      <c r="K73" s="93">
        <f t="shared" si="20"/>
        <v>18.142499999999998</v>
      </c>
      <c r="L73" s="94">
        <v>0.25190000000000001</v>
      </c>
      <c r="M73" s="15">
        <f t="shared" si="24"/>
        <v>22.71</v>
      </c>
      <c r="N73" s="15"/>
      <c r="O73" s="15">
        <f t="shared" si="25"/>
        <v>0</v>
      </c>
      <c r="P73" s="15">
        <f t="shared" si="26"/>
        <v>0</v>
      </c>
      <c r="Q73" s="16">
        <f t="shared" si="27"/>
        <v>0</v>
      </c>
      <c r="R73" s="30"/>
      <c r="S73" s="30"/>
      <c r="T73" s="1" t="str">
        <f t="shared" si="0"/>
        <v>3.36</v>
      </c>
      <c r="U73" s="1" t="b">
        <f t="shared" si="19"/>
        <v>0</v>
      </c>
      <c r="V73" s="30"/>
      <c r="W73" s="30"/>
      <c r="X73" s="92">
        <f>IFERROR(IF(OR($D73="ANP",$D73="DAER",$D73="CONSULTORIA DNIT",$D73="PREGÃO ELETRÔNICO",$D73="DMLU",$D73="DMAE",$D73="CEEE",$D73="EPTC",$D73="ORSE",$D73="SEINFRA",$D73="CREA",$D73="CAU",$D73="CEHOP",$D73="SIURB",$D73="DER-PR",$D73="SUDECAP",$D73=#REF!,$D73=#REF!),VLOOKUP($C73,#REF!,7,FALSE),IF($D73="INDEXADO",VLOOKUP($C73,#REF!,17,FALSE),IF($D73="CCU",VLOOKUP($C73,#REF!,6,FALSE),IF($D73="MERCADO",VLOOKUP(PE_243_2026!$C73,#REF!,8,FALSE),IF($D73="PLEO",VLOOKUP($C73,#REF!,4,FALSE),IF($D73="SICRO",VLOOKUP($C73,#REF!,6,FALSE),IF($D73="SINAPI",IFERROR((VLOOKUP($C73,#REF!,5,FALSE)),"-"),"-"))))))),0)</f>
        <v>0</v>
      </c>
      <c r="Y73" s="92" t="e">
        <f>IF(OR($D73="ANP",$D73="DAER",$D73="CONSULTORIA DNIT",$D73="PREGÃO ELETRÔNICO",$D73="DMLU",$D73="DMAE",$D73="CEEE",$D73="EPTC",$D73="ORSE",$D73="SEINFRA",$D73="CREA",$D73="CAU",$D73="CEHOP",$D73="SIURB",$D73="DER-PR",$D73="SUDECAP",$D73=#REF!,$D73=#REF!),VLOOKUP($C73,#REF!,8,FALSE),IF($D73="INDEXADO",VLOOKUP($C73,#REF!,18,FALSE),IF($D73="CCU",VLOOKUP($C73,#REF!,7,FALSE),IF($D73="MERCADO",VLOOKUP(PE_243_2026!$C73,#REF!,9,FALSE),IF($D73="PLEO",VLOOKUP($C73,#REF!,4,FALSE),IF($D73="SICRO",VLOOKUP($C73,#REF!,7,FALSE),IF($D73="SINAPI",IFERROR((VLOOKUP($C73,#REF!,6,FALSE)),(VLOOKUP($C73,#REF!,27,FALSE))),"-")))))))</f>
        <v>#REF!</v>
      </c>
      <c r="Z73" s="30">
        <v>22.71</v>
      </c>
      <c r="AA73" s="95">
        <f t="shared" si="21"/>
        <v>0</v>
      </c>
      <c r="AB73" s="81">
        <f t="shared" si="28"/>
        <v>0</v>
      </c>
      <c r="AC73" s="81">
        <f t="shared" si="23"/>
        <v>0</v>
      </c>
    </row>
    <row r="74" spans="2:29" ht="28.5" customHeight="1" x14ac:dyDescent="0.2">
      <c r="B74" s="100" t="s">
        <v>81</v>
      </c>
      <c r="C74" s="102">
        <v>93012</v>
      </c>
      <c r="D74" s="101" t="s">
        <v>0</v>
      </c>
      <c r="E74" s="91" t="s">
        <v>219</v>
      </c>
      <c r="F74" s="89" t="s">
        <v>202</v>
      </c>
      <c r="G74" s="79"/>
      <c r="H74" s="92"/>
      <c r="I74" s="92">
        <v>9.3674999999999997</v>
      </c>
      <c r="J74" s="92">
        <v>62.64</v>
      </c>
      <c r="K74" s="93">
        <f t="shared" si="20"/>
        <v>72.007499999999993</v>
      </c>
      <c r="L74" s="94">
        <v>0.25190000000000001</v>
      </c>
      <c r="M74" s="15">
        <f t="shared" si="24"/>
        <v>90.15</v>
      </c>
      <c r="N74" s="15"/>
      <c r="O74" s="15">
        <f t="shared" si="25"/>
        <v>0</v>
      </c>
      <c r="P74" s="15">
        <f t="shared" si="26"/>
        <v>0</v>
      </c>
      <c r="Q74" s="16">
        <f t="shared" si="27"/>
        <v>0</v>
      </c>
      <c r="R74" s="30"/>
      <c r="S74" s="30"/>
      <c r="T74" s="1" t="str">
        <f t="shared" si="0"/>
        <v>3.37</v>
      </c>
      <c r="U74" s="1" t="b">
        <f t="shared" si="19"/>
        <v>0</v>
      </c>
      <c r="V74" s="30"/>
      <c r="W74" s="30"/>
      <c r="X74" s="92">
        <f>IFERROR(IF(OR($D74="ANP",$D74="DAER",$D74="CONSULTORIA DNIT",$D74="PREGÃO ELETRÔNICO",$D74="DMLU",$D74="DMAE",$D74="CEEE",$D74="EPTC",$D74="ORSE",$D74="SEINFRA",$D74="CREA",$D74="CAU",$D74="CEHOP",$D74="SIURB",$D74="DER-PR",$D74="SUDECAP",$D74=#REF!,$D74=#REF!),VLOOKUP($C74,#REF!,7,FALSE),IF($D74="INDEXADO",VLOOKUP($C74,#REF!,17,FALSE),IF($D74="CCU",VLOOKUP($C74,#REF!,6,FALSE),IF($D74="MERCADO",VLOOKUP(PE_243_2026!$C74,#REF!,8,FALSE),IF($D74="PLEO",VLOOKUP($C74,#REF!,4,FALSE),IF($D74="SICRO",VLOOKUP($C74,#REF!,6,FALSE),IF($D74="SINAPI",IFERROR((VLOOKUP($C74,#REF!,5,FALSE)),"-"),"-"))))))),0)</f>
        <v>0</v>
      </c>
      <c r="Y74" s="92" t="e">
        <f>IF(OR($D74="ANP",$D74="DAER",$D74="CONSULTORIA DNIT",$D74="PREGÃO ELETRÔNICO",$D74="DMLU",$D74="DMAE",$D74="CEEE",$D74="EPTC",$D74="ORSE",$D74="SEINFRA",$D74="CREA",$D74="CAU",$D74="CEHOP",$D74="SIURB",$D74="DER-PR",$D74="SUDECAP",$D74=#REF!,$D74=#REF!),VLOOKUP($C74,#REF!,8,FALSE),IF($D74="INDEXADO",VLOOKUP($C74,#REF!,18,FALSE),IF($D74="CCU",VLOOKUP($C74,#REF!,7,FALSE),IF($D74="MERCADO",VLOOKUP(PE_243_2026!$C74,#REF!,9,FALSE),IF($D74="PLEO",VLOOKUP($C74,#REF!,4,FALSE),IF($D74="SICRO",VLOOKUP($C74,#REF!,7,FALSE),IF($D74="SINAPI",IFERROR((VLOOKUP($C74,#REF!,6,FALSE)),(VLOOKUP($C74,#REF!,27,FALSE))),"-")))))))</f>
        <v>#REF!</v>
      </c>
      <c r="Z74" s="30">
        <v>90.14</v>
      </c>
      <c r="AA74" s="95">
        <f t="shared" si="21"/>
        <v>1.0000000000005116E-2</v>
      </c>
      <c r="AB74" s="81">
        <f t="shared" si="28"/>
        <v>0</v>
      </c>
      <c r="AC74" s="81">
        <f t="shared" si="23"/>
        <v>0</v>
      </c>
    </row>
    <row r="75" spans="2:29" ht="28.5" customHeight="1" x14ac:dyDescent="0.2">
      <c r="B75" s="100" t="s">
        <v>82</v>
      </c>
      <c r="C75" s="102">
        <v>93008</v>
      </c>
      <c r="D75" s="101" t="s">
        <v>0</v>
      </c>
      <c r="E75" s="91" t="s">
        <v>218</v>
      </c>
      <c r="F75" s="89" t="s">
        <v>202</v>
      </c>
      <c r="G75" s="79"/>
      <c r="H75" s="92"/>
      <c r="I75" s="92">
        <v>4.9275000000000002</v>
      </c>
      <c r="J75" s="92">
        <v>13.297499999999999</v>
      </c>
      <c r="K75" s="93">
        <f t="shared" si="20"/>
        <v>18.225000000000001</v>
      </c>
      <c r="L75" s="94">
        <v>0.25190000000000001</v>
      </c>
      <c r="M75" s="15">
        <f t="shared" si="24"/>
        <v>22.82</v>
      </c>
      <c r="N75" s="15"/>
      <c r="O75" s="15">
        <f t="shared" si="25"/>
        <v>0</v>
      </c>
      <c r="P75" s="15">
        <f t="shared" si="26"/>
        <v>0</v>
      </c>
      <c r="Q75" s="16">
        <f t="shared" si="27"/>
        <v>0</v>
      </c>
      <c r="R75" s="30"/>
      <c r="S75" s="30"/>
      <c r="T75" s="1" t="str">
        <f t="shared" si="0"/>
        <v>3.38</v>
      </c>
      <c r="U75" s="1" t="b">
        <f t="shared" si="19"/>
        <v>0</v>
      </c>
      <c r="V75" s="30"/>
      <c r="W75" s="30"/>
      <c r="X75" s="92">
        <f>IFERROR(IF(OR($D75="ANP",$D75="DAER",$D75="CONSULTORIA DNIT",$D75="PREGÃO ELETRÔNICO",$D75="DMLU",$D75="DMAE",$D75="CEEE",$D75="EPTC",$D75="ORSE",$D75="SEINFRA",$D75="CREA",$D75="CAU",$D75="CEHOP",$D75="SIURB",$D75="DER-PR",$D75="SUDECAP",$D75=#REF!,$D75=#REF!),VLOOKUP($C75,#REF!,7,FALSE),IF($D75="INDEXADO",VLOOKUP($C75,#REF!,17,FALSE),IF($D75="CCU",VLOOKUP($C75,#REF!,6,FALSE),IF($D75="MERCADO",VLOOKUP(PE_243_2026!$C75,#REF!,8,FALSE),IF($D75="PLEO",VLOOKUP($C75,#REF!,4,FALSE),IF($D75="SICRO",VLOOKUP($C75,#REF!,6,FALSE),IF($D75="SINAPI",IFERROR((VLOOKUP($C75,#REF!,5,FALSE)),"-"),"-"))))))),0)</f>
        <v>0</v>
      </c>
      <c r="Y75" s="92" t="e">
        <f>IF(OR($D75="ANP",$D75="DAER",$D75="CONSULTORIA DNIT",$D75="PREGÃO ELETRÔNICO",$D75="DMLU",$D75="DMAE",$D75="CEEE",$D75="EPTC",$D75="ORSE",$D75="SEINFRA",$D75="CREA",$D75="CAU",$D75="CEHOP",$D75="SIURB",$D75="DER-PR",$D75="SUDECAP",$D75=#REF!,$D75=#REF!),VLOOKUP($C75,#REF!,8,FALSE),IF($D75="INDEXADO",VLOOKUP($C75,#REF!,18,FALSE),IF($D75="CCU",VLOOKUP($C75,#REF!,7,FALSE),IF($D75="MERCADO",VLOOKUP(PE_243_2026!$C75,#REF!,9,FALSE),IF($D75="PLEO",VLOOKUP($C75,#REF!,4,FALSE),IF($D75="SICRO",VLOOKUP($C75,#REF!,7,FALSE),IF($D75="SINAPI",IFERROR((VLOOKUP($C75,#REF!,6,FALSE)),(VLOOKUP($C75,#REF!,27,FALSE))),"-")))))))</f>
        <v>#REF!</v>
      </c>
      <c r="Z75" s="30">
        <v>22.82</v>
      </c>
      <c r="AA75" s="95">
        <f t="shared" si="21"/>
        <v>0</v>
      </c>
      <c r="AB75" s="81">
        <f t="shared" si="28"/>
        <v>0</v>
      </c>
      <c r="AC75" s="81">
        <f t="shared" si="23"/>
        <v>0</v>
      </c>
    </row>
    <row r="76" spans="2:29" ht="28.5" customHeight="1" x14ac:dyDescent="0.2">
      <c r="B76" s="100" t="s">
        <v>83</v>
      </c>
      <c r="C76" s="102" t="s">
        <v>198</v>
      </c>
      <c r="D76" s="101" t="s">
        <v>1</v>
      </c>
      <c r="E76" s="91" t="s">
        <v>349</v>
      </c>
      <c r="F76" s="89" t="s">
        <v>202</v>
      </c>
      <c r="G76" s="79"/>
      <c r="H76" s="92"/>
      <c r="I76" s="92">
        <v>13.192499999999999</v>
      </c>
      <c r="J76" s="92">
        <v>52.605000000000004</v>
      </c>
      <c r="K76" s="93">
        <f t="shared" si="20"/>
        <v>65.797499999999999</v>
      </c>
      <c r="L76" s="94">
        <v>0.25190000000000001</v>
      </c>
      <c r="M76" s="15">
        <f t="shared" si="24"/>
        <v>82.37</v>
      </c>
      <c r="N76" s="15"/>
      <c r="O76" s="15">
        <f t="shared" si="25"/>
        <v>0</v>
      </c>
      <c r="P76" s="15">
        <f t="shared" si="26"/>
        <v>0</v>
      </c>
      <c r="Q76" s="16">
        <f t="shared" si="27"/>
        <v>0</v>
      </c>
      <c r="R76" s="30"/>
      <c r="S76" s="30"/>
      <c r="T76" s="1" t="str">
        <f t="shared" si="0"/>
        <v>3.39</v>
      </c>
      <c r="U76" s="1" t="b">
        <f t="shared" si="19"/>
        <v>0</v>
      </c>
      <c r="V76" s="30"/>
      <c r="W76" s="30"/>
      <c r="X76" s="92">
        <f>IFERROR(IF(OR($D76="ANP",$D76="DAER",$D76="CONSULTORIA DNIT",$D76="PREGÃO ELETRÔNICO",$D76="DMLU",$D76="DMAE",$D76="CEEE",$D76="EPTC",$D76="ORSE",$D76="SEINFRA",$D76="CREA",$D76="CAU",$D76="CEHOP",$D76="SIURB",$D76="DER-PR",$D76="SUDECAP",$D76=#REF!,$D76=#REF!),VLOOKUP($C76,#REF!,7,FALSE),IF($D76="INDEXADO",VLOOKUP($C76,#REF!,17,FALSE),IF($D76="CCU",VLOOKUP($C76,#REF!,6,FALSE),IF($D76="MERCADO",VLOOKUP(PE_243_2026!$C76,#REF!,8,FALSE),IF($D76="PLEO",VLOOKUP($C76,#REF!,4,FALSE),IF($D76="SICRO",VLOOKUP($C76,#REF!,6,FALSE),IF($D76="SINAPI",IFERROR((VLOOKUP($C76,#REF!,5,FALSE)),"-"),"-"))))))),0)</f>
        <v>0</v>
      </c>
      <c r="Y76" s="92" t="e">
        <f>IF(OR($D76="ANP",$D76="DAER",$D76="CONSULTORIA DNIT",$D76="PREGÃO ELETRÔNICO",$D76="DMLU",$D76="DMAE",$D76="CEEE",$D76="EPTC",$D76="ORSE",$D76="SEINFRA",$D76="CREA",$D76="CAU",$D76="CEHOP",$D76="SIURB",$D76="DER-PR",$D76="SUDECAP",$D76=#REF!,$D76=#REF!),VLOOKUP($C76,#REF!,8,FALSE),IF($D76="INDEXADO",VLOOKUP($C76,#REF!,18,FALSE),IF($D76="CCU",VLOOKUP($C76,#REF!,7,FALSE),IF($D76="MERCADO",VLOOKUP(PE_243_2026!$C76,#REF!,9,FALSE),IF($D76="PLEO",VLOOKUP($C76,#REF!,4,FALSE),IF($D76="SICRO",VLOOKUP($C76,#REF!,7,FALSE),IF($D76="SINAPI",IFERROR((VLOOKUP($C76,#REF!,6,FALSE)),(VLOOKUP($C76,#REF!,27,FALSE))),"-")))))))</f>
        <v>#REF!</v>
      </c>
      <c r="Z76" s="30">
        <v>82.37</v>
      </c>
      <c r="AA76" s="95">
        <f t="shared" si="21"/>
        <v>0</v>
      </c>
      <c r="AB76" s="81">
        <f t="shared" si="28"/>
        <v>0</v>
      </c>
      <c r="AC76" s="81">
        <f t="shared" si="23"/>
        <v>0</v>
      </c>
    </row>
    <row r="77" spans="2:29" ht="28.5" customHeight="1" x14ac:dyDescent="0.2">
      <c r="B77" s="100" t="s">
        <v>84</v>
      </c>
      <c r="C77" s="102">
        <v>103491</v>
      </c>
      <c r="D77" s="101" t="s">
        <v>0</v>
      </c>
      <c r="E77" s="91" t="s">
        <v>227</v>
      </c>
      <c r="F77" s="89" t="s">
        <v>205</v>
      </c>
      <c r="G77" s="79"/>
      <c r="H77" s="92"/>
      <c r="I77" s="92">
        <v>237.05250000000001</v>
      </c>
      <c r="J77" s="92">
        <v>254.85750000000002</v>
      </c>
      <c r="K77" s="93">
        <f t="shared" si="20"/>
        <v>491.91</v>
      </c>
      <c r="L77" s="94">
        <v>0.25190000000000001</v>
      </c>
      <c r="M77" s="15">
        <f t="shared" si="24"/>
        <v>615.82000000000005</v>
      </c>
      <c r="N77" s="15"/>
      <c r="O77" s="15">
        <f t="shared" si="25"/>
        <v>0</v>
      </c>
      <c r="P77" s="15">
        <f t="shared" si="26"/>
        <v>0</v>
      </c>
      <c r="Q77" s="16">
        <f t="shared" si="27"/>
        <v>0</v>
      </c>
      <c r="R77" s="30"/>
      <c r="S77" s="30"/>
      <c r="T77" s="1" t="str">
        <f t="shared" si="0"/>
        <v>3.40</v>
      </c>
      <c r="U77" s="1" t="b">
        <f t="shared" si="19"/>
        <v>0</v>
      </c>
      <c r="V77" s="30"/>
      <c r="W77" s="30"/>
      <c r="X77" s="92">
        <f>IFERROR(IF(OR($D77="ANP",$D77="DAER",$D77="CONSULTORIA DNIT",$D77="PREGÃO ELETRÔNICO",$D77="DMLU",$D77="DMAE",$D77="CEEE",$D77="EPTC",$D77="ORSE",$D77="SEINFRA",$D77="CREA",$D77="CAU",$D77="CEHOP",$D77="SIURB",$D77="DER-PR",$D77="SUDECAP",$D77=#REF!,$D77=#REF!),VLOOKUP($C77,#REF!,7,FALSE),IF($D77="INDEXADO",VLOOKUP($C77,#REF!,17,FALSE),IF($D77="CCU",VLOOKUP($C77,#REF!,6,FALSE),IF($D77="MERCADO",VLOOKUP(PE_243_2026!$C77,#REF!,8,FALSE),IF($D77="PLEO",VLOOKUP($C77,#REF!,4,FALSE),IF($D77="SICRO",VLOOKUP($C77,#REF!,6,FALSE),IF($D77="SINAPI",IFERROR((VLOOKUP($C77,#REF!,5,FALSE)),"-"),"-"))))))),0)</f>
        <v>0</v>
      </c>
      <c r="Y77" s="92" t="e">
        <f>IF(OR($D77="ANP",$D77="DAER",$D77="CONSULTORIA DNIT",$D77="PREGÃO ELETRÔNICO",$D77="DMLU",$D77="DMAE",$D77="CEEE",$D77="EPTC",$D77="ORSE",$D77="SEINFRA",$D77="CREA",$D77="CAU",$D77="CEHOP",$D77="SIURB",$D77="DER-PR",$D77="SUDECAP",$D77=#REF!,$D77=#REF!),VLOOKUP($C77,#REF!,8,FALSE),IF($D77="INDEXADO",VLOOKUP($C77,#REF!,18,FALSE),IF($D77="CCU",VLOOKUP($C77,#REF!,7,FALSE),IF($D77="MERCADO",VLOOKUP(PE_243_2026!$C77,#REF!,9,FALSE),IF($D77="PLEO",VLOOKUP($C77,#REF!,4,FALSE),IF($D77="SICRO",VLOOKUP($C77,#REF!,7,FALSE),IF($D77="SINAPI",IFERROR((VLOOKUP($C77,#REF!,6,FALSE)),(VLOOKUP($C77,#REF!,27,FALSE))),"-")))))))</f>
        <v>#REF!</v>
      </c>
      <c r="Z77" s="30">
        <v>615.83000000000004</v>
      </c>
      <c r="AA77" s="95">
        <f t="shared" si="21"/>
        <v>-9.9999999999909051E-3</v>
      </c>
      <c r="AB77" s="81">
        <f t="shared" si="28"/>
        <v>0</v>
      </c>
      <c r="AC77" s="81">
        <f t="shared" si="23"/>
        <v>0</v>
      </c>
    </row>
    <row r="78" spans="2:29" ht="28.5" customHeight="1" x14ac:dyDescent="0.2">
      <c r="B78" s="100" t="s">
        <v>85</v>
      </c>
      <c r="C78" s="102" t="s">
        <v>195</v>
      </c>
      <c r="D78" s="101" t="s">
        <v>1</v>
      </c>
      <c r="E78" s="91" t="s">
        <v>348</v>
      </c>
      <c r="F78" s="89" t="s">
        <v>202</v>
      </c>
      <c r="G78" s="79"/>
      <c r="H78" s="92"/>
      <c r="I78" s="92">
        <v>0.18</v>
      </c>
      <c r="J78" s="92">
        <v>0.85499999999999998</v>
      </c>
      <c r="K78" s="93">
        <f t="shared" si="20"/>
        <v>1.0349999999999999</v>
      </c>
      <c r="L78" s="94">
        <v>0.25190000000000001</v>
      </c>
      <c r="M78" s="15">
        <f t="shared" si="24"/>
        <v>1.3</v>
      </c>
      <c r="N78" s="15"/>
      <c r="O78" s="15">
        <f t="shared" si="25"/>
        <v>0</v>
      </c>
      <c r="P78" s="15">
        <f t="shared" si="26"/>
        <v>0</v>
      </c>
      <c r="Q78" s="16">
        <f t="shared" si="27"/>
        <v>0</v>
      </c>
      <c r="R78" s="30"/>
      <c r="S78" s="30"/>
      <c r="T78" s="1" t="str">
        <f t="shared" si="0"/>
        <v>3.41</v>
      </c>
      <c r="U78" s="1" t="b">
        <f t="shared" si="19"/>
        <v>0</v>
      </c>
      <c r="V78" s="30"/>
      <c r="W78" s="30"/>
      <c r="X78" s="92">
        <f>IFERROR(IF(OR($D78="ANP",$D78="DAER",$D78="CONSULTORIA DNIT",$D78="PREGÃO ELETRÔNICO",$D78="DMLU",$D78="DMAE",$D78="CEEE",$D78="EPTC",$D78="ORSE",$D78="SEINFRA",$D78="CREA",$D78="CAU",$D78="CEHOP",$D78="SIURB",$D78="DER-PR",$D78="SUDECAP",$D78=#REF!,$D78=#REF!),VLOOKUP($C78,#REF!,7,FALSE),IF($D78="INDEXADO",VLOOKUP($C78,#REF!,17,FALSE),IF($D78="CCU",VLOOKUP($C78,#REF!,6,FALSE),IF($D78="MERCADO",VLOOKUP(PE_243_2026!$C78,#REF!,8,FALSE),IF($D78="PLEO",VLOOKUP($C78,#REF!,4,FALSE),IF($D78="SICRO",VLOOKUP($C78,#REF!,6,FALSE),IF($D78="SINAPI",IFERROR((VLOOKUP($C78,#REF!,5,FALSE)),"-"),"-"))))))),0)</f>
        <v>0</v>
      </c>
      <c r="Y78" s="92" t="e">
        <f>IF(OR($D78="ANP",$D78="DAER",$D78="CONSULTORIA DNIT",$D78="PREGÃO ELETRÔNICO",$D78="DMLU",$D78="DMAE",$D78="CEEE",$D78="EPTC",$D78="ORSE",$D78="SEINFRA",$D78="CREA",$D78="CAU",$D78="CEHOP",$D78="SIURB",$D78="DER-PR",$D78="SUDECAP",$D78=#REF!,$D78=#REF!),VLOOKUP($C78,#REF!,8,FALSE),IF($D78="INDEXADO",VLOOKUP($C78,#REF!,18,FALSE),IF($D78="CCU",VLOOKUP($C78,#REF!,7,FALSE),IF($D78="MERCADO",VLOOKUP(PE_243_2026!$C78,#REF!,9,FALSE),IF($D78="PLEO",VLOOKUP($C78,#REF!,4,FALSE),IF($D78="SICRO",VLOOKUP($C78,#REF!,7,FALSE),IF($D78="SINAPI",IFERROR((VLOOKUP($C78,#REF!,6,FALSE)),(VLOOKUP($C78,#REF!,27,FALSE))),"-")))))))</f>
        <v>#REF!</v>
      </c>
      <c r="Z78" s="30">
        <v>1.3</v>
      </c>
      <c r="AA78" s="95">
        <f t="shared" si="21"/>
        <v>0</v>
      </c>
      <c r="AB78" s="81">
        <f t="shared" si="28"/>
        <v>0</v>
      </c>
      <c r="AC78" s="81">
        <f t="shared" si="23"/>
        <v>0</v>
      </c>
    </row>
    <row r="79" spans="2:29" ht="28.5" customHeight="1" x14ac:dyDescent="0.2">
      <c r="B79" s="100" t="s">
        <v>86</v>
      </c>
      <c r="C79" s="102" t="s">
        <v>194</v>
      </c>
      <c r="D79" s="101" t="s">
        <v>1</v>
      </c>
      <c r="E79" s="91" t="s">
        <v>358</v>
      </c>
      <c r="F79" s="89" t="s">
        <v>202</v>
      </c>
      <c r="G79" s="79"/>
      <c r="H79" s="92"/>
      <c r="I79" s="92">
        <v>3.12</v>
      </c>
      <c r="J79" s="92">
        <v>0</v>
      </c>
      <c r="K79" s="93">
        <f t="shared" si="20"/>
        <v>3.12</v>
      </c>
      <c r="L79" s="94">
        <v>0.25190000000000001</v>
      </c>
      <c r="M79" s="15">
        <f t="shared" si="24"/>
        <v>3.91</v>
      </c>
      <c r="N79" s="15"/>
      <c r="O79" s="15">
        <f t="shared" si="25"/>
        <v>0</v>
      </c>
      <c r="P79" s="15">
        <f t="shared" si="26"/>
        <v>0</v>
      </c>
      <c r="Q79" s="16">
        <f t="shared" si="27"/>
        <v>0</v>
      </c>
      <c r="R79" s="30"/>
      <c r="S79" s="30"/>
      <c r="T79" s="1" t="str">
        <f t="shared" si="0"/>
        <v>3.42</v>
      </c>
      <c r="U79" s="1">
        <f t="shared" si="19"/>
        <v>0</v>
      </c>
      <c r="V79" s="30"/>
      <c r="W79" s="30"/>
      <c r="X79" s="92">
        <f>IFERROR(IF(OR($D79="ANP",$D79="DAER",$D79="CONSULTORIA DNIT",$D79="PREGÃO ELETRÔNICO",$D79="DMLU",$D79="DMAE",$D79="CEEE",$D79="EPTC",$D79="ORSE",$D79="SEINFRA",$D79="CREA",$D79="CAU",$D79="CEHOP",$D79="SIURB",$D79="DER-PR",$D79="SUDECAP",$D79=#REF!,$D79=#REF!),VLOOKUP($C79,#REF!,7,FALSE),IF($D79="INDEXADO",VLOOKUP($C79,#REF!,17,FALSE),IF($D79="CCU",VLOOKUP($C79,#REF!,6,FALSE),IF($D79="MERCADO",VLOOKUP(PE_243_2026!$C79,#REF!,8,FALSE),IF($D79="PLEO",VLOOKUP($C79,#REF!,4,FALSE),IF($D79="SICRO",VLOOKUP($C79,#REF!,6,FALSE),IF($D79="SINAPI",IFERROR((VLOOKUP($C79,#REF!,5,FALSE)),"-"),"-"))))))),0)</f>
        <v>0</v>
      </c>
      <c r="Y79" s="92" t="e">
        <f>IF(OR($D79="ANP",$D79="DAER",$D79="CONSULTORIA DNIT",$D79="PREGÃO ELETRÔNICO",$D79="DMLU",$D79="DMAE",$D79="CEEE",$D79="EPTC",$D79="ORSE",$D79="SEINFRA",$D79="CREA",$D79="CAU",$D79="CEHOP",$D79="SIURB",$D79="DER-PR",$D79="SUDECAP",$D79=#REF!,$D79=#REF!),VLOOKUP($C79,#REF!,8,FALSE),IF($D79="INDEXADO",VLOOKUP($C79,#REF!,18,FALSE),IF($D79="CCU",VLOOKUP($C79,#REF!,7,FALSE),IF($D79="MERCADO",VLOOKUP(PE_243_2026!$C79,#REF!,9,FALSE),IF($D79="PLEO",VLOOKUP($C79,#REF!,4,FALSE),IF($D79="SICRO",VLOOKUP($C79,#REF!,7,FALSE),IF($D79="SINAPI",IFERROR((VLOOKUP($C79,#REF!,6,FALSE)),(VLOOKUP($C79,#REF!,27,FALSE))),"-")))))))</f>
        <v>#REF!</v>
      </c>
      <c r="Z79" s="1">
        <v>3.92</v>
      </c>
      <c r="AA79" s="95">
        <f t="shared" si="21"/>
        <v>-9.9999999999997868E-3</v>
      </c>
      <c r="AB79" s="81">
        <f t="shared" si="28"/>
        <v>0</v>
      </c>
      <c r="AC79" s="81">
        <f t="shared" si="23"/>
        <v>0</v>
      </c>
    </row>
    <row r="80" spans="2:29" ht="32.25" customHeight="1" x14ac:dyDescent="0.2">
      <c r="B80" s="100" t="s">
        <v>87</v>
      </c>
      <c r="C80" s="102">
        <v>92986</v>
      </c>
      <c r="D80" s="101" t="s">
        <v>0</v>
      </c>
      <c r="E80" s="91" t="s">
        <v>222</v>
      </c>
      <c r="F80" s="89" t="s">
        <v>202</v>
      </c>
      <c r="G80" s="79"/>
      <c r="H80" s="92"/>
      <c r="I80" s="92">
        <v>3.06</v>
      </c>
      <c r="J80" s="92">
        <v>29.325000000000003</v>
      </c>
      <c r="K80" s="93">
        <f t="shared" si="20"/>
        <v>32.385000000000005</v>
      </c>
      <c r="L80" s="94">
        <v>0.25190000000000001</v>
      </c>
      <c r="M80" s="15">
        <f t="shared" si="24"/>
        <v>40.54</v>
      </c>
      <c r="N80" s="15"/>
      <c r="O80" s="15">
        <f t="shared" si="25"/>
        <v>0</v>
      </c>
      <c r="P80" s="15">
        <f t="shared" si="26"/>
        <v>0</v>
      </c>
      <c r="Q80" s="16">
        <f t="shared" si="27"/>
        <v>0</v>
      </c>
      <c r="R80" s="30"/>
      <c r="S80" s="30"/>
      <c r="T80" s="1" t="str">
        <f t="shared" si="0"/>
        <v>3.43</v>
      </c>
      <c r="U80" s="1" t="b">
        <f t="shared" si="19"/>
        <v>0</v>
      </c>
      <c r="V80" s="30"/>
      <c r="W80" s="30"/>
      <c r="X80" s="92">
        <f>IFERROR(IF(OR($D80="ANP",$D80="DAER",$D80="CONSULTORIA DNIT",$D80="PREGÃO ELETRÔNICO",$D80="DMLU",$D80="DMAE",$D80="CEEE",$D80="EPTC",$D80="ORSE",$D80="SEINFRA",$D80="CREA",$D80="CAU",$D80="CEHOP",$D80="SIURB",$D80="DER-PR",$D80="SUDECAP",$D80=#REF!,$D80=#REF!),VLOOKUP($C80,#REF!,7,FALSE),IF($D80="INDEXADO",VLOOKUP($C80,#REF!,17,FALSE),IF($D80="CCU",VLOOKUP($C80,#REF!,6,FALSE),IF($D80="MERCADO",VLOOKUP(PE_243_2026!$C80,#REF!,8,FALSE),IF($D80="PLEO",VLOOKUP($C80,#REF!,4,FALSE),IF($D80="SICRO",VLOOKUP($C80,#REF!,6,FALSE),IF($D80="SINAPI",IFERROR((VLOOKUP($C80,#REF!,5,FALSE)),"-"),"-"))))))),0)</f>
        <v>0</v>
      </c>
      <c r="Y80" s="92" t="e">
        <f>IF(OR($D80="ANP",$D80="DAER",$D80="CONSULTORIA DNIT",$D80="PREGÃO ELETRÔNICO",$D80="DMLU",$D80="DMAE",$D80="CEEE",$D80="EPTC",$D80="ORSE",$D80="SEINFRA",$D80="CREA",$D80="CAU",$D80="CEHOP",$D80="SIURB",$D80="DER-PR",$D80="SUDECAP",$D80=#REF!,$D80=#REF!),VLOOKUP($C80,#REF!,8,FALSE),IF($D80="INDEXADO",VLOOKUP($C80,#REF!,18,FALSE),IF($D80="CCU",VLOOKUP($C80,#REF!,7,FALSE),IF($D80="MERCADO",VLOOKUP(PE_243_2026!$C80,#REF!,9,FALSE),IF($D80="PLEO",VLOOKUP($C80,#REF!,4,FALSE),IF($D80="SICRO",VLOOKUP($C80,#REF!,7,FALSE),IF($D80="SINAPI",IFERROR((VLOOKUP($C80,#REF!,6,FALSE)),(VLOOKUP($C80,#REF!,27,FALSE))),"-")))))))</f>
        <v>#REF!</v>
      </c>
      <c r="Z80" s="30">
        <v>40.549999999999997</v>
      </c>
      <c r="AA80" s="95">
        <f t="shared" si="21"/>
        <v>-9.9999999999980105E-3</v>
      </c>
      <c r="AB80" s="81">
        <f t="shared" si="28"/>
        <v>0</v>
      </c>
      <c r="AC80" s="81">
        <f t="shared" si="23"/>
        <v>0</v>
      </c>
    </row>
    <row r="81" spans="2:29" ht="32.25" customHeight="1" x14ac:dyDescent="0.2">
      <c r="B81" s="100" t="s">
        <v>88</v>
      </c>
      <c r="C81" s="102">
        <v>92988</v>
      </c>
      <c r="D81" s="101" t="s">
        <v>0</v>
      </c>
      <c r="E81" s="91" t="s">
        <v>223</v>
      </c>
      <c r="F81" s="89" t="s">
        <v>202</v>
      </c>
      <c r="G81" s="79"/>
      <c r="H81" s="92"/>
      <c r="I81" s="92">
        <v>3.6450000000000005</v>
      </c>
      <c r="J81" s="92">
        <v>43.349999999999994</v>
      </c>
      <c r="K81" s="93">
        <f t="shared" si="20"/>
        <v>46.994999999999997</v>
      </c>
      <c r="L81" s="94">
        <v>0.25190000000000001</v>
      </c>
      <c r="M81" s="15">
        <f t="shared" si="24"/>
        <v>58.83</v>
      </c>
      <c r="N81" s="15"/>
      <c r="O81" s="15">
        <f t="shared" si="25"/>
        <v>0</v>
      </c>
      <c r="P81" s="15">
        <f t="shared" si="26"/>
        <v>0</v>
      </c>
      <c r="Q81" s="16">
        <f t="shared" si="27"/>
        <v>0</v>
      </c>
      <c r="R81" s="30"/>
      <c r="S81" s="30"/>
      <c r="T81" s="1" t="str">
        <f t="shared" si="0"/>
        <v>3.44</v>
      </c>
      <c r="U81" s="1" t="b">
        <f t="shared" si="19"/>
        <v>0</v>
      </c>
      <c r="V81" s="30"/>
      <c r="W81" s="30"/>
      <c r="X81" s="92">
        <f>IFERROR(IF(OR($D81="ANP",$D81="DAER",$D81="CONSULTORIA DNIT",$D81="PREGÃO ELETRÔNICO",$D81="DMLU",$D81="DMAE",$D81="CEEE",$D81="EPTC",$D81="ORSE",$D81="SEINFRA",$D81="CREA",$D81="CAU",$D81="CEHOP",$D81="SIURB",$D81="DER-PR",$D81="SUDECAP",$D81=#REF!,$D81=#REF!),VLOOKUP($C81,#REF!,7,FALSE),IF($D81="INDEXADO",VLOOKUP($C81,#REF!,17,FALSE),IF($D81="CCU",VLOOKUP($C81,#REF!,6,FALSE),IF($D81="MERCADO",VLOOKUP(PE_243_2026!$C81,#REF!,8,FALSE),IF($D81="PLEO",VLOOKUP($C81,#REF!,4,FALSE),IF($D81="SICRO",VLOOKUP($C81,#REF!,6,FALSE),IF($D81="SINAPI",IFERROR((VLOOKUP($C81,#REF!,5,FALSE)),"-"),"-"))))))),0)</f>
        <v>0</v>
      </c>
      <c r="Y81" s="92" t="e">
        <f>IF(OR($D81="ANP",$D81="DAER",$D81="CONSULTORIA DNIT",$D81="PREGÃO ELETRÔNICO",$D81="DMLU",$D81="DMAE",$D81="CEEE",$D81="EPTC",$D81="ORSE",$D81="SEINFRA",$D81="CREA",$D81="CAU",$D81="CEHOP",$D81="SIURB",$D81="DER-PR",$D81="SUDECAP",$D81=#REF!,$D81=#REF!),VLOOKUP($C81,#REF!,8,FALSE),IF($D81="INDEXADO",VLOOKUP($C81,#REF!,18,FALSE),IF($D81="CCU",VLOOKUP($C81,#REF!,7,FALSE),IF($D81="MERCADO",VLOOKUP(PE_243_2026!$C81,#REF!,9,FALSE),IF($D81="PLEO",VLOOKUP($C81,#REF!,4,FALSE),IF($D81="SICRO",VLOOKUP($C81,#REF!,7,FALSE),IF($D81="SINAPI",IFERROR((VLOOKUP($C81,#REF!,6,FALSE)),(VLOOKUP($C81,#REF!,27,FALSE))),"-")))))))</f>
        <v>#REF!</v>
      </c>
      <c r="Z81" s="30">
        <v>58.83</v>
      </c>
      <c r="AA81" s="95">
        <f t="shared" si="21"/>
        <v>0</v>
      </c>
      <c r="AB81" s="81">
        <f t="shared" si="28"/>
        <v>0</v>
      </c>
      <c r="AC81" s="81">
        <f t="shared" si="23"/>
        <v>0</v>
      </c>
    </row>
    <row r="82" spans="2:29" ht="32.25" customHeight="1" x14ac:dyDescent="0.2">
      <c r="B82" s="100" t="s">
        <v>89</v>
      </c>
      <c r="C82" s="102">
        <v>92990</v>
      </c>
      <c r="D82" s="101" t="s">
        <v>0</v>
      </c>
      <c r="E82" s="91" t="s">
        <v>224</v>
      </c>
      <c r="F82" s="89" t="s">
        <v>202</v>
      </c>
      <c r="G82" s="79"/>
      <c r="H82" s="92"/>
      <c r="I82" s="92">
        <v>4.4250000000000007</v>
      </c>
      <c r="J82" s="92">
        <v>60.63</v>
      </c>
      <c r="K82" s="93">
        <f t="shared" si="20"/>
        <v>65.055000000000007</v>
      </c>
      <c r="L82" s="94">
        <v>0.25190000000000001</v>
      </c>
      <c r="M82" s="15">
        <f t="shared" si="24"/>
        <v>81.44</v>
      </c>
      <c r="N82" s="15"/>
      <c r="O82" s="15">
        <f t="shared" si="25"/>
        <v>0</v>
      </c>
      <c r="P82" s="15">
        <f t="shared" si="26"/>
        <v>0</v>
      </c>
      <c r="Q82" s="16">
        <f t="shared" si="27"/>
        <v>0</v>
      </c>
      <c r="R82" s="30"/>
      <c r="S82" s="30"/>
      <c r="T82" s="1" t="str">
        <f t="shared" si="0"/>
        <v>3.45</v>
      </c>
      <c r="U82" s="1" t="b">
        <f t="shared" si="19"/>
        <v>0</v>
      </c>
      <c r="V82" s="30"/>
      <c r="W82" s="30"/>
      <c r="X82" s="92">
        <f>IFERROR(IF(OR($D82="ANP",$D82="DAER",$D82="CONSULTORIA DNIT",$D82="PREGÃO ELETRÔNICO",$D82="DMLU",$D82="DMAE",$D82="CEEE",$D82="EPTC",$D82="ORSE",$D82="SEINFRA",$D82="CREA",$D82="CAU",$D82="CEHOP",$D82="SIURB",$D82="DER-PR",$D82="SUDECAP",$D82=#REF!,$D82=#REF!),VLOOKUP($C82,#REF!,7,FALSE),IF($D82="INDEXADO",VLOOKUP($C82,#REF!,17,FALSE),IF($D82="CCU",VLOOKUP($C82,#REF!,6,FALSE),IF($D82="MERCADO",VLOOKUP(PE_243_2026!$C82,#REF!,8,FALSE),IF($D82="PLEO",VLOOKUP($C82,#REF!,4,FALSE),IF($D82="SICRO",VLOOKUP($C82,#REF!,6,FALSE),IF($D82="SINAPI",IFERROR((VLOOKUP($C82,#REF!,5,FALSE)),"-"),"-"))))))),0)</f>
        <v>0</v>
      </c>
      <c r="Y82" s="92" t="e">
        <f>IF(OR($D82="ANP",$D82="DAER",$D82="CONSULTORIA DNIT",$D82="PREGÃO ELETRÔNICO",$D82="DMLU",$D82="DMAE",$D82="CEEE",$D82="EPTC",$D82="ORSE",$D82="SEINFRA",$D82="CREA",$D82="CAU",$D82="CEHOP",$D82="SIURB",$D82="DER-PR",$D82="SUDECAP",$D82=#REF!,$D82=#REF!),VLOOKUP($C82,#REF!,8,FALSE),IF($D82="INDEXADO",VLOOKUP($C82,#REF!,18,FALSE),IF($D82="CCU",VLOOKUP($C82,#REF!,7,FALSE),IF($D82="MERCADO",VLOOKUP(PE_243_2026!$C82,#REF!,9,FALSE),IF($D82="PLEO",VLOOKUP($C82,#REF!,4,FALSE),IF($D82="SICRO",VLOOKUP($C82,#REF!,7,FALSE),IF($D82="SINAPI",IFERROR((VLOOKUP($C82,#REF!,6,FALSE)),(VLOOKUP($C82,#REF!,27,FALSE))),"-")))))))</f>
        <v>#REF!</v>
      </c>
      <c r="Z82" s="30">
        <v>81.44</v>
      </c>
      <c r="AA82" s="95">
        <f t="shared" si="21"/>
        <v>0</v>
      </c>
      <c r="AB82" s="81">
        <f t="shared" si="28"/>
        <v>0</v>
      </c>
      <c r="AC82" s="81">
        <f t="shared" si="23"/>
        <v>0</v>
      </c>
    </row>
    <row r="83" spans="2:29" ht="32.25" customHeight="1" x14ac:dyDescent="0.2">
      <c r="B83" s="100" t="s">
        <v>90</v>
      </c>
      <c r="C83" s="102">
        <v>92994</v>
      </c>
      <c r="D83" s="101" t="s">
        <v>0</v>
      </c>
      <c r="E83" s="91" t="s">
        <v>225</v>
      </c>
      <c r="F83" s="89" t="s">
        <v>202</v>
      </c>
      <c r="G83" s="79"/>
      <c r="H83" s="92"/>
      <c r="I83" s="92">
        <v>6.375</v>
      </c>
      <c r="J83" s="92">
        <v>102.91499999999999</v>
      </c>
      <c r="K83" s="93">
        <f t="shared" si="20"/>
        <v>109.28999999999999</v>
      </c>
      <c r="L83" s="94">
        <v>0.25190000000000001</v>
      </c>
      <c r="M83" s="15">
        <f t="shared" si="24"/>
        <v>136.82</v>
      </c>
      <c r="N83" s="15"/>
      <c r="O83" s="15">
        <f t="shared" si="25"/>
        <v>0</v>
      </c>
      <c r="P83" s="15">
        <f t="shared" si="26"/>
        <v>0</v>
      </c>
      <c r="Q83" s="16">
        <f t="shared" si="27"/>
        <v>0</v>
      </c>
      <c r="R83" s="30"/>
      <c r="S83" s="30"/>
      <c r="T83" s="1" t="str">
        <f t="shared" si="0"/>
        <v>3.46</v>
      </c>
      <c r="U83" s="1" t="b">
        <f t="shared" ref="U83:U147" si="29">IF(J83=0,Q83-O83)</f>
        <v>0</v>
      </c>
      <c r="V83" s="30"/>
      <c r="W83" s="30"/>
      <c r="X83" s="92">
        <f>IFERROR(IF(OR($D83="ANP",$D83="DAER",$D83="CONSULTORIA DNIT",$D83="PREGÃO ELETRÔNICO",$D83="DMLU",$D83="DMAE",$D83="CEEE",$D83="EPTC",$D83="ORSE",$D83="SEINFRA",$D83="CREA",$D83="CAU",$D83="CEHOP",$D83="SIURB",$D83="DER-PR",$D83="SUDECAP",$D83=#REF!,$D83=#REF!),VLOOKUP($C83,#REF!,7,FALSE),IF($D83="INDEXADO",VLOOKUP($C83,#REF!,17,FALSE),IF($D83="CCU",VLOOKUP($C83,#REF!,6,FALSE),IF($D83="MERCADO",VLOOKUP(PE_243_2026!$C83,#REF!,8,FALSE),IF($D83="PLEO",VLOOKUP($C83,#REF!,4,FALSE),IF($D83="SICRO",VLOOKUP($C83,#REF!,6,FALSE),IF($D83="SINAPI",IFERROR((VLOOKUP($C83,#REF!,5,FALSE)),"-"),"-"))))))),0)</f>
        <v>0</v>
      </c>
      <c r="Y83" s="92" t="e">
        <f>IF(OR($D83="ANP",$D83="DAER",$D83="CONSULTORIA DNIT",$D83="PREGÃO ELETRÔNICO",$D83="DMLU",$D83="DMAE",$D83="CEEE",$D83="EPTC",$D83="ORSE",$D83="SEINFRA",$D83="CREA",$D83="CAU",$D83="CEHOP",$D83="SIURB",$D83="DER-PR",$D83="SUDECAP",$D83=#REF!,$D83=#REF!),VLOOKUP($C83,#REF!,8,FALSE),IF($D83="INDEXADO",VLOOKUP($C83,#REF!,18,FALSE),IF($D83="CCU",VLOOKUP($C83,#REF!,7,FALSE),IF($D83="MERCADO",VLOOKUP(PE_243_2026!$C83,#REF!,9,FALSE),IF($D83="PLEO",VLOOKUP($C83,#REF!,4,FALSE),IF($D83="SICRO",VLOOKUP($C83,#REF!,7,FALSE),IF($D83="SINAPI",IFERROR((VLOOKUP($C83,#REF!,6,FALSE)),(VLOOKUP($C83,#REF!,27,FALSE))),"-")))))))</f>
        <v>#REF!</v>
      </c>
      <c r="Z83" s="30">
        <v>136.82</v>
      </c>
      <c r="AA83" s="95">
        <f t="shared" ref="AA83:AA137" si="30">M83-Z83</f>
        <v>0</v>
      </c>
      <c r="AB83" s="81">
        <f t="shared" si="28"/>
        <v>0</v>
      </c>
      <c r="AC83" s="81">
        <f t="shared" si="23"/>
        <v>0</v>
      </c>
    </row>
    <row r="84" spans="2:29" ht="32.25" customHeight="1" x14ac:dyDescent="0.2">
      <c r="B84" s="100" t="s">
        <v>91</v>
      </c>
      <c r="C84" s="102">
        <v>92996</v>
      </c>
      <c r="D84" s="101" t="s">
        <v>0</v>
      </c>
      <c r="E84" s="91" t="s">
        <v>226</v>
      </c>
      <c r="F84" s="89" t="s">
        <v>202</v>
      </c>
      <c r="G84" s="79"/>
      <c r="H84" s="92"/>
      <c r="I84" s="92">
        <v>7.5375000000000005</v>
      </c>
      <c r="J84" s="92">
        <v>124.68</v>
      </c>
      <c r="K84" s="93">
        <f t="shared" si="20"/>
        <v>132.2175</v>
      </c>
      <c r="L84" s="94">
        <v>0.25190000000000001</v>
      </c>
      <c r="M84" s="15">
        <f t="shared" si="24"/>
        <v>165.52</v>
      </c>
      <c r="N84" s="15"/>
      <c r="O84" s="15">
        <f t="shared" si="25"/>
        <v>0</v>
      </c>
      <c r="P84" s="15">
        <f t="shared" si="26"/>
        <v>0</v>
      </c>
      <c r="Q84" s="16">
        <f t="shared" si="27"/>
        <v>0</v>
      </c>
      <c r="R84" s="30"/>
      <c r="S84" s="30"/>
      <c r="T84" s="1" t="str">
        <f t="shared" si="0"/>
        <v>3.47</v>
      </c>
      <c r="U84" s="1" t="b">
        <f t="shared" si="29"/>
        <v>0</v>
      </c>
      <c r="V84" s="30"/>
      <c r="W84" s="30"/>
      <c r="X84" s="92">
        <f>IFERROR(IF(OR($D84="ANP",$D84="DAER",$D84="CONSULTORIA DNIT",$D84="PREGÃO ELETRÔNICO",$D84="DMLU",$D84="DMAE",$D84="CEEE",$D84="EPTC",$D84="ORSE",$D84="SEINFRA",$D84="CREA",$D84="CAU",$D84="CEHOP",$D84="SIURB",$D84="DER-PR",$D84="SUDECAP",$D84=#REF!,$D84=#REF!),VLOOKUP($C84,#REF!,7,FALSE),IF($D84="INDEXADO",VLOOKUP($C84,#REF!,17,FALSE),IF($D84="CCU",VLOOKUP($C84,#REF!,6,FALSE),IF($D84="MERCADO",VLOOKUP(PE_243_2026!$C84,#REF!,8,FALSE),IF($D84="PLEO",VLOOKUP($C84,#REF!,4,FALSE),IF($D84="SICRO",VLOOKUP($C84,#REF!,6,FALSE),IF($D84="SINAPI",IFERROR((VLOOKUP($C84,#REF!,5,FALSE)),"-"),"-"))))))),0)</f>
        <v>0</v>
      </c>
      <c r="Y84" s="92" t="e">
        <f>IF(OR($D84="ANP",$D84="DAER",$D84="CONSULTORIA DNIT",$D84="PREGÃO ELETRÔNICO",$D84="DMLU",$D84="DMAE",$D84="CEEE",$D84="EPTC",$D84="ORSE",$D84="SEINFRA",$D84="CREA",$D84="CAU",$D84="CEHOP",$D84="SIURB",$D84="DER-PR",$D84="SUDECAP",$D84=#REF!,$D84=#REF!),VLOOKUP($C84,#REF!,8,FALSE),IF($D84="INDEXADO",VLOOKUP($C84,#REF!,18,FALSE),IF($D84="CCU",VLOOKUP($C84,#REF!,7,FALSE),IF($D84="MERCADO",VLOOKUP(PE_243_2026!$C84,#REF!,9,FALSE),IF($D84="PLEO",VLOOKUP($C84,#REF!,4,FALSE),IF($D84="SICRO",VLOOKUP($C84,#REF!,7,FALSE),IF($D84="SINAPI",IFERROR((VLOOKUP($C84,#REF!,6,FALSE)),(VLOOKUP($C84,#REF!,27,FALSE))),"-")))))))</f>
        <v>#REF!</v>
      </c>
      <c r="Z84" s="30">
        <v>165.53</v>
      </c>
      <c r="AA84" s="95">
        <f t="shared" si="30"/>
        <v>-9.9999999999909051E-3</v>
      </c>
      <c r="AB84" s="81">
        <f t="shared" si="28"/>
        <v>0</v>
      </c>
      <c r="AC84" s="81">
        <f t="shared" si="23"/>
        <v>0</v>
      </c>
    </row>
    <row r="85" spans="2:29" ht="32.25" customHeight="1" x14ac:dyDescent="0.2">
      <c r="B85" s="100" t="s">
        <v>92</v>
      </c>
      <c r="C85" s="102" t="s">
        <v>153</v>
      </c>
      <c r="D85" s="101" t="s">
        <v>1</v>
      </c>
      <c r="E85" s="91" t="s">
        <v>357</v>
      </c>
      <c r="F85" s="89" t="s">
        <v>202</v>
      </c>
      <c r="G85" s="79"/>
      <c r="H85" s="92"/>
      <c r="I85" s="92">
        <v>8.9024999999999999</v>
      </c>
      <c r="J85" s="92">
        <v>153.14249999999998</v>
      </c>
      <c r="K85" s="93">
        <f t="shared" si="20"/>
        <v>162.04499999999999</v>
      </c>
      <c r="L85" s="94">
        <v>0.25190000000000001</v>
      </c>
      <c r="M85" s="15">
        <f t="shared" si="24"/>
        <v>202.86</v>
      </c>
      <c r="N85" s="15"/>
      <c r="O85" s="15">
        <f t="shared" si="25"/>
        <v>0</v>
      </c>
      <c r="P85" s="15">
        <f t="shared" si="26"/>
        <v>0</v>
      </c>
      <c r="Q85" s="16">
        <f t="shared" si="27"/>
        <v>0</v>
      </c>
      <c r="R85" s="30"/>
      <c r="S85" s="30"/>
      <c r="T85" s="1" t="str">
        <f t="shared" si="0"/>
        <v>3.48</v>
      </c>
      <c r="U85" s="1" t="b">
        <f t="shared" si="29"/>
        <v>0</v>
      </c>
      <c r="V85" s="30"/>
      <c r="W85" s="30"/>
      <c r="X85" s="92">
        <f>IFERROR(IF(OR($D85="ANP",$D85="DAER",$D85="CONSULTORIA DNIT",$D85="PREGÃO ELETRÔNICO",$D85="DMLU",$D85="DMAE",$D85="CEEE",$D85="EPTC",$D85="ORSE",$D85="SEINFRA",$D85="CREA",$D85="CAU",$D85="CEHOP",$D85="SIURB",$D85="DER-PR",$D85="SUDECAP",$D85=#REF!,$D85=#REF!),VLOOKUP($C85,#REF!,7,FALSE),IF($D85="INDEXADO",VLOOKUP($C85,#REF!,17,FALSE),IF($D85="CCU",VLOOKUP($C85,#REF!,6,FALSE),IF($D85="MERCADO",VLOOKUP(PE_243_2026!$C85,#REF!,8,FALSE),IF($D85="PLEO",VLOOKUP($C85,#REF!,4,FALSE),IF($D85="SICRO",VLOOKUP($C85,#REF!,6,FALSE),IF($D85="SINAPI",IFERROR((VLOOKUP($C85,#REF!,5,FALSE)),"-"),"-"))))))),0)</f>
        <v>0</v>
      </c>
      <c r="Y85" s="92" t="e">
        <f>IF(OR($D85="ANP",$D85="DAER",$D85="CONSULTORIA DNIT",$D85="PREGÃO ELETRÔNICO",$D85="DMLU",$D85="DMAE",$D85="CEEE",$D85="EPTC",$D85="ORSE",$D85="SEINFRA",$D85="CREA",$D85="CAU",$D85="CEHOP",$D85="SIURB",$D85="DER-PR",$D85="SUDECAP",$D85=#REF!,$D85=#REF!),VLOOKUP($C85,#REF!,8,FALSE),IF($D85="INDEXADO",VLOOKUP($C85,#REF!,18,FALSE),IF($D85="CCU",VLOOKUP($C85,#REF!,7,FALSE),IF($D85="MERCADO",VLOOKUP(PE_243_2026!$C85,#REF!,9,FALSE),IF($D85="PLEO",VLOOKUP($C85,#REF!,4,FALSE),IF($D85="SICRO",VLOOKUP($C85,#REF!,7,FALSE),IF($D85="SINAPI",IFERROR((VLOOKUP($C85,#REF!,6,FALSE)),(VLOOKUP($C85,#REF!,27,FALSE))),"-")))))))</f>
        <v>#REF!</v>
      </c>
      <c r="Z85" s="30">
        <v>202.87</v>
      </c>
      <c r="AA85" s="95">
        <f t="shared" si="30"/>
        <v>-9.9999999999909051E-3</v>
      </c>
      <c r="AB85" s="81">
        <f t="shared" si="28"/>
        <v>0</v>
      </c>
      <c r="AC85" s="81">
        <f t="shared" si="23"/>
        <v>0</v>
      </c>
    </row>
    <row r="86" spans="2:29" ht="32.25" customHeight="1" x14ac:dyDescent="0.2">
      <c r="B86" s="100" t="s">
        <v>93</v>
      </c>
      <c r="C86" s="102">
        <v>101563</v>
      </c>
      <c r="D86" s="101" t="s">
        <v>0</v>
      </c>
      <c r="E86" s="103" t="s">
        <v>282</v>
      </c>
      <c r="F86" s="89" t="s">
        <v>202</v>
      </c>
      <c r="G86" s="79"/>
      <c r="H86" s="92"/>
      <c r="I86" s="92">
        <v>6.7500000000000004E-2</v>
      </c>
      <c r="J86" s="92">
        <v>30.015000000000001</v>
      </c>
      <c r="K86" s="93">
        <f t="shared" si="20"/>
        <v>30.0825</v>
      </c>
      <c r="L86" s="94">
        <v>0.25190000000000001</v>
      </c>
      <c r="M86" s="15">
        <f t="shared" si="24"/>
        <v>37.659999999999997</v>
      </c>
      <c r="N86" s="15"/>
      <c r="O86" s="15">
        <f t="shared" si="25"/>
        <v>0</v>
      </c>
      <c r="P86" s="15">
        <f t="shared" si="26"/>
        <v>0</v>
      </c>
      <c r="Q86" s="16">
        <f t="shared" si="27"/>
        <v>0</v>
      </c>
      <c r="R86" s="30"/>
      <c r="S86" s="30"/>
      <c r="T86" s="1" t="str">
        <f t="shared" si="0"/>
        <v>3.49</v>
      </c>
      <c r="U86" s="1" t="b">
        <f t="shared" si="29"/>
        <v>0</v>
      </c>
      <c r="V86" s="30"/>
      <c r="W86" s="30"/>
      <c r="X86" s="92">
        <f>IFERROR(IF(OR($D86="ANP",$D86="DAER",$D86="CONSULTORIA DNIT",$D86="PREGÃO ELETRÔNICO",$D86="DMLU",$D86="DMAE",$D86="CEEE",$D86="EPTC",$D86="ORSE",$D86="SEINFRA",$D86="CREA",$D86="CAU",$D86="CEHOP",$D86="SIURB",$D86="DER-PR",$D86="SUDECAP",$D86=#REF!,$D86=#REF!),VLOOKUP($C86,#REF!,7,FALSE),IF($D86="INDEXADO",VLOOKUP($C86,#REF!,17,FALSE),IF($D86="CCU",VLOOKUP($C86,#REF!,6,FALSE),IF($D86="MERCADO",VLOOKUP(PE_243_2026!$C86,#REF!,8,FALSE),IF($D86="PLEO",VLOOKUP($C86,#REF!,4,FALSE),IF($D86="SICRO",VLOOKUP($C86,#REF!,6,FALSE),IF($D86="SINAPI",IFERROR((VLOOKUP($C86,#REF!,5,FALSE)),"-"),"-"))))))),0)</f>
        <v>0</v>
      </c>
      <c r="Y86" s="92" t="e">
        <f>IF(OR($D86="ANP",$D86="DAER",$D86="CONSULTORIA DNIT",$D86="PREGÃO ELETRÔNICO",$D86="DMLU",$D86="DMAE",$D86="CEEE",$D86="EPTC",$D86="ORSE",$D86="SEINFRA",$D86="CREA",$D86="CAU",$D86="CEHOP",$D86="SIURB",$D86="DER-PR",$D86="SUDECAP",$D86=#REF!,$D86=#REF!),VLOOKUP($C86,#REF!,8,FALSE),IF($D86="INDEXADO",VLOOKUP($C86,#REF!,18,FALSE),IF($D86="CCU",VLOOKUP($C86,#REF!,7,FALSE),IF($D86="MERCADO",VLOOKUP(PE_243_2026!$C86,#REF!,9,FALSE),IF($D86="PLEO",VLOOKUP($C86,#REF!,4,FALSE),IF($D86="SICRO",VLOOKUP($C86,#REF!,7,FALSE),IF($D86="SINAPI",IFERROR((VLOOKUP($C86,#REF!,6,FALSE)),(VLOOKUP($C86,#REF!,27,FALSE))),"-")))))))</f>
        <v>#REF!</v>
      </c>
      <c r="Z86" s="30">
        <v>37.659999999999997</v>
      </c>
      <c r="AA86" s="95">
        <f t="shared" si="30"/>
        <v>0</v>
      </c>
      <c r="AB86" s="81">
        <f t="shared" si="28"/>
        <v>0</v>
      </c>
      <c r="AC86" s="81">
        <f t="shared" si="23"/>
        <v>0</v>
      </c>
    </row>
    <row r="87" spans="2:29" ht="32.25" customHeight="1" x14ac:dyDescent="0.2">
      <c r="B87" s="100" t="s">
        <v>94</v>
      </c>
      <c r="C87" s="102">
        <v>101564</v>
      </c>
      <c r="D87" s="101" t="s">
        <v>0</v>
      </c>
      <c r="E87" s="103" t="s">
        <v>283</v>
      </c>
      <c r="F87" s="89" t="s">
        <v>202</v>
      </c>
      <c r="G87" s="79"/>
      <c r="H87" s="92"/>
      <c r="I87" s="92">
        <v>6.7500000000000004E-2</v>
      </c>
      <c r="J87" s="92">
        <v>44.384999999999998</v>
      </c>
      <c r="K87" s="93">
        <f t="shared" si="20"/>
        <v>44.452500000000001</v>
      </c>
      <c r="L87" s="94">
        <v>0.25190000000000001</v>
      </c>
      <c r="M87" s="15">
        <f t="shared" si="24"/>
        <v>55.65</v>
      </c>
      <c r="N87" s="15"/>
      <c r="O87" s="15">
        <f t="shared" si="25"/>
        <v>0</v>
      </c>
      <c r="P87" s="15">
        <f t="shared" si="26"/>
        <v>0</v>
      </c>
      <c r="Q87" s="16">
        <f t="shared" si="27"/>
        <v>0</v>
      </c>
      <c r="R87" s="30"/>
      <c r="S87" s="30"/>
      <c r="T87" s="1" t="str">
        <f t="shared" si="0"/>
        <v>3.50</v>
      </c>
      <c r="U87" s="1" t="b">
        <f t="shared" si="29"/>
        <v>0</v>
      </c>
      <c r="V87" s="30"/>
      <c r="W87" s="30"/>
      <c r="X87" s="92">
        <f>IFERROR(IF(OR($D87="ANP",$D87="DAER",$D87="CONSULTORIA DNIT",$D87="PREGÃO ELETRÔNICO",$D87="DMLU",$D87="DMAE",$D87="CEEE",$D87="EPTC",$D87="ORSE",$D87="SEINFRA",$D87="CREA",$D87="CAU",$D87="CEHOP",$D87="SIURB",$D87="DER-PR",$D87="SUDECAP",$D87=#REF!,$D87=#REF!),VLOOKUP($C87,#REF!,7,FALSE),IF($D87="INDEXADO",VLOOKUP($C87,#REF!,17,FALSE),IF($D87="CCU",VLOOKUP($C87,#REF!,6,FALSE),IF($D87="MERCADO",VLOOKUP(PE_243_2026!$C87,#REF!,8,FALSE),IF($D87="PLEO",VLOOKUP($C87,#REF!,4,FALSE),IF($D87="SICRO",VLOOKUP($C87,#REF!,6,FALSE),IF($D87="SINAPI",IFERROR((VLOOKUP($C87,#REF!,5,FALSE)),"-"),"-"))))))),0)</f>
        <v>0</v>
      </c>
      <c r="Y87" s="92" t="e">
        <f>IF(OR($D87="ANP",$D87="DAER",$D87="CONSULTORIA DNIT",$D87="PREGÃO ELETRÔNICO",$D87="DMLU",$D87="DMAE",$D87="CEEE",$D87="EPTC",$D87="ORSE",$D87="SEINFRA",$D87="CREA",$D87="CAU",$D87="CEHOP",$D87="SIURB",$D87="DER-PR",$D87="SUDECAP",$D87=#REF!,$D87=#REF!),VLOOKUP($C87,#REF!,8,FALSE),IF($D87="INDEXADO",VLOOKUP($C87,#REF!,18,FALSE),IF($D87="CCU",VLOOKUP($C87,#REF!,7,FALSE),IF($D87="MERCADO",VLOOKUP(PE_243_2026!$C87,#REF!,9,FALSE),IF($D87="PLEO",VLOOKUP($C87,#REF!,4,FALSE),IF($D87="SICRO",VLOOKUP($C87,#REF!,7,FALSE),IF($D87="SINAPI",IFERROR((VLOOKUP($C87,#REF!,6,FALSE)),(VLOOKUP($C87,#REF!,27,FALSE))),"-")))))))</f>
        <v>#REF!</v>
      </c>
      <c r="Z87" s="30">
        <v>55.65</v>
      </c>
      <c r="AA87" s="95">
        <f t="shared" si="30"/>
        <v>0</v>
      </c>
      <c r="AB87" s="81">
        <f t="shared" si="28"/>
        <v>0</v>
      </c>
      <c r="AC87" s="81">
        <f t="shared" si="23"/>
        <v>0</v>
      </c>
    </row>
    <row r="88" spans="2:29" ht="32.25" customHeight="1" x14ac:dyDescent="0.2">
      <c r="B88" s="100" t="s">
        <v>369</v>
      </c>
      <c r="C88" s="102">
        <v>101565</v>
      </c>
      <c r="D88" s="101" t="s">
        <v>0</v>
      </c>
      <c r="E88" s="103" t="s">
        <v>284</v>
      </c>
      <c r="F88" s="89" t="s">
        <v>202</v>
      </c>
      <c r="G88" s="79"/>
      <c r="H88" s="92"/>
      <c r="I88" s="92">
        <v>6.7500000000000004E-2</v>
      </c>
      <c r="J88" s="92">
        <v>62.092500000000001</v>
      </c>
      <c r="K88" s="93">
        <f t="shared" si="20"/>
        <v>62.160000000000004</v>
      </c>
      <c r="L88" s="94">
        <v>0.25190000000000001</v>
      </c>
      <c r="M88" s="15">
        <f t="shared" si="24"/>
        <v>77.819999999999993</v>
      </c>
      <c r="N88" s="15"/>
      <c r="O88" s="15">
        <f t="shared" si="25"/>
        <v>0</v>
      </c>
      <c r="P88" s="15">
        <f t="shared" si="26"/>
        <v>0</v>
      </c>
      <c r="Q88" s="16">
        <f t="shared" si="27"/>
        <v>0</v>
      </c>
      <c r="R88" s="30"/>
      <c r="S88" s="30"/>
      <c r="T88" s="1" t="str">
        <f t="shared" si="0"/>
        <v>3.51</v>
      </c>
      <c r="U88" s="1" t="b">
        <f t="shared" si="29"/>
        <v>0</v>
      </c>
      <c r="V88" s="30"/>
      <c r="W88" s="30"/>
      <c r="X88" s="92">
        <f>IFERROR(IF(OR($D88="ANP",$D88="DAER",$D88="CONSULTORIA DNIT",$D88="PREGÃO ELETRÔNICO",$D88="DMLU",$D88="DMAE",$D88="CEEE",$D88="EPTC",$D88="ORSE",$D88="SEINFRA",$D88="CREA",$D88="CAU",$D88="CEHOP",$D88="SIURB",$D88="DER-PR",$D88="SUDECAP",$D88=#REF!,$D88=#REF!),VLOOKUP($C88,#REF!,7,FALSE),IF($D88="INDEXADO",VLOOKUP($C88,#REF!,17,FALSE),IF($D88="CCU",VLOOKUP($C88,#REF!,6,FALSE),IF($D88="MERCADO",VLOOKUP(PE_243_2026!$C88,#REF!,8,FALSE),IF($D88="PLEO",VLOOKUP($C88,#REF!,4,FALSE),IF($D88="SICRO",VLOOKUP($C88,#REF!,6,FALSE),IF($D88="SINAPI",IFERROR((VLOOKUP($C88,#REF!,5,FALSE)),"-"),"-"))))))),0)</f>
        <v>0</v>
      </c>
      <c r="Y88" s="92" t="e">
        <f>IF(OR($D88="ANP",$D88="DAER",$D88="CONSULTORIA DNIT",$D88="PREGÃO ELETRÔNICO",$D88="DMLU",$D88="DMAE",$D88="CEEE",$D88="EPTC",$D88="ORSE",$D88="SEINFRA",$D88="CREA",$D88="CAU",$D88="CEHOP",$D88="SIURB",$D88="DER-PR",$D88="SUDECAP",$D88=#REF!,$D88=#REF!),VLOOKUP($C88,#REF!,8,FALSE),IF($D88="INDEXADO",VLOOKUP($C88,#REF!,18,FALSE),IF($D88="CCU",VLOOKUP($C88,#REF!,7,FALSE),IF($D88="MERCADO",VLOOKUP(PE_243_2026!$C88,#REF!,9,FALSE),IF($D88="PLEO",VLOOKUP($C88,#REF!,4,FALSE),IF($D88="SICRO",VLOOKUP($C88,#REF!,7,FALSE),IF($D88="SINAPI",IFERROR((VLOOKUP($C88,#REF!,6,FALSE)),(VLOOKUP($C88,#REF!,27,FALSE))),"-")))))))</f>
        <v>#REF!</v>
      </c>
      <c r="Z88" s="30">
        <v>77.819999999999993</v>
      </c>
      <c r="AA88" s="95">
        <f t="shared" si="30"/>
        <v>0</v>
      </c>
      <c r="AB88" s="81">
        <f t="shared" si="28"/>
        <v>0</v>
      </c>
      <c r="AC88" s="81">
        <f t="shared" si="23"/>
        <v>0</v>
      </c>
    </row>
    <row r="89" spans="2:29" ht="32.25" customHeight="1" x14ac:dyDescent="0.2">
      <c r="B89" s="100" t="s">
        <v>370</v>
      </c>
      <c r="C89" s="102">
        <v>101567</v>
      </c>
      <c r="D89" s="101" t="s">
        <v>0</v>
      </c>
      <c r="E89" s="103" t="s">
        <v>285</v>
      </c>
      <c r="F89" s="89" t="s">
        <v>202</v>
      </c>
      <c r="G89" s="79"/>
      <c r="H89" s="92"/>
      <c r="I89" s="92">
        <v>7.5000000000000011E-2</v>
      </c>
      <c r="J89" s="92">
        <v>80.617499999999993</v>
      </c>
      <c r="K89" s="93">
        <f t="shared" si="20"/>
        <v>80.692499999999995</v>
      </c>
      <c r="L89" s="94">
        <v>0.25190000000000001</v>
      </c>
      <c r="M89" s="15">
        <f t="shared" si="24"/>
        <v>101.02</v>
      </c>
      <c r="N89" s="15"/>
      <c r="O89" s="15">
        <f t="shared" si="25"/>
        <v>0</v>
      </c>
      <c r="P89" s="15">
        <f t="shared" si="26"/>
        <v>0</v>
      </c>
      <c r="Q89" s="16">
        <f t="shared" si="27"/>
        <v>0</v>
      </c>
      <c r="R89" s="30"/>
      <c r="S89" s="30"/>
      <c r="T89" s="1" t="str">
        <f t="shared" si="0"/>
        <v>3.52</v>
      </c>
      <c r="U89" s="1" t="b">
        <f t="shared" si="29"/>
        <v>0</v>
      </c>
      <c r="V89" s="30"/>
      <c r="W89" s="30"/>
      <c r="X89" s="92">
        <f>IFERROR(IF(OR($D89="ANP",$D89="DAER",$D89="CONSULTORIA DNIT",$D89="PREGÃO ELETRÔNICO",$D89="DMLU",$D89="DMAE",$D89="CEEE",$D89="EPTC",$D89="ORSE",$D89="SEINFRA",$D89="CREA",$D89="CAU",$D89="CEHOP",$D89="SIURB",$D89="DER-PR",$D89="SUDECAP",$D89=#REF!,$D89=#REF!),VLOOKUP($C89,#REF!,7,FALSE),IF($D89="INDEXADO",VLOOKUP($C89,#REF!,17,FALSE),IF($D89="CCU",VLOOKUP($C89,#REF!,6,FALSE),IF($D89="MERCADO",VLOOKUP(PE_243_2026!$C89,#REF!,8,FALSE),IF($D89="PLEO",VLOOKUP($C89,#REF!,4,FALSE),IF($D89="SICRO",VLOOKUP($C89,#REF!,6,FALSE),IF($D89="SINAPI",IFERROR((VLOOKUP($C89,#REF!,5,FALSE)),"-"),"-"))))))),0)</f>
        <v>0</v>
      </c>
      <c r="Y89" s="92" t="e">
        <f>IF(OR($D89="ANP",$D89="DAER",$D89="CONSULTORIA DNIT",$D89="PREGÃO ELETRÔNICO",$D89="DMLU",$D89="DMAE",$D89="CEEE",$D89="EPTC",$D89="ORSE",$D89="SEINFRA",$D89="CREA",$D89="CAU",$D89="CEHOP",$D89="SIURB",$D89="DER-PR",$D89="SUDECAP",$D89=#REF!,$D89=#REF!),VLOOKUP($C89,#REF!,8,FALSE),IF($D89="INDEXADO",VLOOKUP($C89,#REF!,18,FALSE),IF($D89="CCU",VLOOKUP($C89,#REF!,7,FALSE),IF($D89="MERCADO",VLOOKUP(PE_243_2026!$C89,#REF!,9,FALSE),IF($D89="PLEO",VLOOKUP($C89,#REF!,4,FALSE),IF($D89="SICRO",VLOOKUP($C89,#REF!,7,FALSE),IF($D89="SINAPI",IFERROR((VLOOKUP($C89,#REF!,6,FALSE)),(VLOOKUP($C89,#REF!,27,FALSE))),"-")))))))</f>
        <v>#REF!</v>
      </c>
      <c r="Z89" s="30">
        <v>101.02</v>
      </c>
      <c r="AA89" s="95">
        <f t="shared" si="30"/>
        <v>0</v>
      </c>
      <c r="AB89" s="81">
        <f t="shared" si="28"/>
        <v>0</v>
      </c>
      <c r="AC89" s="81">
        <f t="shared" si="23"/>
        <v>0</v>
      </c>
    </row>
    <row r="90" spans="2:29" ht="39" customHeight="1" x14ac:dyDescent="0.2">
      <c r="B90" s="100" t="s">
        <v>371</v>
      </c>
      <c r="C90" s="102">
        <v>101568</v>
      </c>
      <c r="D90" s="101" t="s">
        <v>0</v>
      </c>
      <c r="E90" s="103" t="s">
        <v>281</v>
      </c>
      <c r="F90" s="89" t="s">
        <v>202</v>
      </c>
      <c r="G90" s="79"/>
      <c r="H90" s="92"/>
      <c r="I90" s="92">
        <v>7.5000000000000011E-2</v>
      </c>
      <c r="J90" s="92">
        <v>105.42</v>
      </c>
      <c r="K90" s="93">
        <f t="shared" si="20"/>
        <v>105.495</v>
      </c>
      <c r="L90" s="94">
        <v>0.25190000000000001</v>
      </c>
      <c r="M90" s="15">
        <f t="shared" si="24"/>
        <v>132.07</v>
      </c>
      <c r="N90" s="15"/>
      <c r="O90" s="15">
        <f t="shared" si="25"/>
        <v>0</v>
      </c>
      <c r="P90" s="15">
        <f t="shared" si="26"/>
        <v>0</v>
      </c>
      <c r="Q90" s="16">
        <f t="shared" si="27"/>
        <v>0</v>
      </c>
      <c r="R90" s="30"/>
      <c r="S90" s="30"/>
      <c r="T90" s="1" t="str">
        <f t="shared" si="0"/>
        <v>3.53</v>
      </c>
      <c r="U90" s="1" t="b">
        <f t="shared" si="29"/>
        <v>0</v>
      </c>
      <c r="V90" s="30"/>
      <c r="W90" s="30"/>
      <c r="X90" s="92">
        <f>IFERROR(IF(OR($D90="ANP",$D90="DAER",$D90="CONSULTORIA DNIT",$D90="PREGÃO ELETRÔNICO",$D90="DMLU",$D90="DMAE",$D90="CEEE",$D90="EPTC",$D90="ORSE",$D90="SEINFRA",$D90="CREA",$D90="CAU",$D90="CEHOP",$D90="SIURB",$D90="DER-PR",$D90="SUDECAP",$D90=#REF!,$D90=#REF!),VLOOKUP($C90,#REF!,7,FALSE),IF($D90="INDEXADO",VLOOKUP($C90,#REF!,17,FALSE),IF($D90="CCU",VLOOKUP($C90,#REF!,6,FALSE),IF($D90="MERCADO",VLOOKUP(PE_243_2026!$C90,#REF!,8,FALSE),IF($D90="PLEO",VLOOKUP($C90,#REF!,4,FALSE),IF($D90="SICRO",VLOOKUP($C90,#REF!,6,FALSE),IF($D90="SINAPI",IFERROR((VLOOKUP($C90,#REF!,5,FALSE)),"-"),"-"))))))),0)</f>
        <v>0</v>
      </c>
      <c r="Y90" s="92" t="e">
        <f>IF(OR($D90="ANP",$D90="DAER",$D90="CONSULTORIA DNIT",$D90="PREGÃO ELETRÔNICO",$D90="DMLU",$D90="DMAE",$D90="CEEE",$D90="EPTC",$D90="ORSE",$D90="SEINFRA",$D90="CREA",$D90="CAU",$D90="CEHOP",$D90="SIURB",$D90="DER-PR",$D90="SUDECAP",$D90=#REF!,$D90=#REF!),VLOOKUP($C90,#REF!,8,FALSE),IF($D90="INDEXADO",VLOOKUP($C90,#REF!,18,FALSE),IF($D90="CCU",VLOOKUP($C90,#REF!,7,FALSE),IF($D90="MERCADO",VLOOKUP(PE_243_2026!$C90,#REF!,9,FALSE),IF($D90="PLEO",VLOOKUP($C90,#REF!,4,FALSE),IF($D90="SICRO",VLOOKUP($C90,#REF!,7,FALSE),IF($D90="SINAPI",IFERROR((VLOOKUP($C90,#REF!,6,FALSE)),(VLOOKUP($C90,#REF!,27,FALSE))),"-")))))))</f>
        <v>#REF!</v>
      </c>
      <c r="Z90" s="30">
        <v>132.07</v>
      </c>
      <c r="AA90" s="95">
        <f t="shared" si="30"/>
        <v>0</v>
      </c>
      <c r="AB90" s="81">
        <f t="shared" si="28"/>
        <v>0</v>
      </c>
      <c r="AC90" s="81">
        <f t="shared" si="23"/>
        <v>0</v>
      </c>
    </row>
    <row r="91" spans="2:29" ht="31.9" customHeight="1" x14ac:dyDescent="0.2">
      <c r="B91" s="100" t="s">
        <v>372</v>
      </c>
      <c r="C91" s="102">
        <v>91933</v>
      </c>
      <c r="D91" s="101" t="s">
        <v>0</v>
      </c>
      <c r="E91" s="103" t="s">
        <v>231</v>
      </c>
      <c r="F91" s="89" t="s">
        <v>202</v>
      </c>
      <c r="G91" s="79"/>
      <c r="H91" s="92"/>
      <c r="I91" s="92">
        <v>3.3375000000000004</v>
      </c>
      <c r="J91" s="92">
        <v>10.32</v>
      </c>
      <c r="K91" s="93">
        <f t="shared" si="20"/>
        <v>13.657500000000001</v>
      </c>
      <c r="L91" s="94">
        <v>0.25190000000000001</v>
      </c>
      <c r="M91" s="15">
        <f t="shared" si="24"/>
        <v>17.100000000000001</v>
      </c>
      <c r="N91" s="15"/>
      <c r="O91" s="15">
        <f t="shared" si="25"/>
        <v>0</v>
      </c>
      <c r="P91" s="15">
        <f t="shared" si="26"/>
        <v>0</v>
      </c>
      <c r="Q91" s="16">
        <f t="shared" si="27"/>
        <v>0</v>
      </c>
      <c r="R91" s="30"/>
      <c r="S91" s="30"/>
      <c r="T91" s="1" t="str">
        <f t="shared" si="0"/>
        <v>3.54</v>
      </c>
      <c r="U91" s="1" t="b">
        <f t="shared" si="29"/>
        <v>0</v>
      </c>
      <c r="V91" s="30"/>
      <c r="W91" s="30"/>
      <c r="X91" s="92">
        <f>IFERROR(IF(OR($D91="ANP",$D91="DAER",$D91="CONSULTORIA DNIT",$D91="PREGÃO ELETRÔNICO",$D91="DMLU",$D91="DMAE",$D91="CEEE",$D91="EPTC",$D91="ORSE",$D91="SEINFRA",$D91="CREA",$D91="CAU",$D91="CEHOP",$D91="SIURB",$D91="DER-PR",$D91="SUDECAP",$D91=#REF!,$D91=#REF!),VLOOKUP($C91,#REF!,7,FALSE),IF($D91="INDEXADO",VLOOKUP($C91,#REF!,17,FALSE),IF($D91="CCU",VLOOKUP($C91,#REF!,6,FALSE),IF($D91="MERCADO",VLOOKUP(PE_243_2026!$C91,#REF!,8,FALSE),IF($D91="PLEO",VLOOKUP($C91,#REF!,4,FALSE),IF($D91="SICRO",VLOOKUP($C91,#REF!,6,FALSE),IF($D91="SINAPI",IFERROR((VLOOKUP($C91,#REF!,5,FALSE)),"-"),"-"))))))),0)</f>
        <v>0</v>
      </c>
      <c r="Y91" s="92" t="e">
        <f>IF(OR($D91="ANP",$D91="DAER",$D91="CONSULTORIA DNIT",$D91="PREGÃO ELETRÔNICO",$D91="DMLU",$D91="DMAE",$D91="CEEE",$D91="EPTC",$D91="ORSE",$D91="SEINFRA",$D91="CREA",$D91="CAU",$D91="CEHOP",$D91="SIURB",$D91="DER-PR",$D91="SUDECAP",$D91=#REF!,$D91=#REF!),VLOOKUP($C91,#REF!,8,FALSE),IF($D91="INDEXADO",VLOOKUP($C91,#REF!,18,FALSE),IF($D91="CCU",VLOOKUP($C91,#REF!,7,FALSE),IF($D91="MERCADO",VLOOKUP(PE_243_2026!$C91,#REF!,9,FALSE),IF($D91="PLEO",VLOOKUP($C91,#REF!,4,FALSE),IF($D91="SICRO",VLOOKUP($C91,#REF!,7,FALSE),IF($D91="SINAPI",IFERROR((VLOOKUP($C91,#REF!,6,FALSE)),(VLOOKUP($C91,#REF!,27,FALSE))),"-")))))))</f>
        <v>#REF!</v>
      </c>
      <c r="Z91" s="30">
        <v>17.100000000000001</v>
      </c>
      <c r="AA91" s="95">
        <f t="shared" si="30"/>
        <v>0</v>
      </c>
      <c r="AB91" s="81">
        <f t="shared" si="28"/>
        <v>0</v>
      </c>
      <c r="AC91" s="81">
        <f t="shared" si="23"/>
        <v>0</v>
      </c>
    </row>
    <row r="92" spans="2:29" ht="30" customHeight="1" x14ac:dyDescent="0.2">
      <c r="B92" s="100" t="s">
        <v>373</v>
      </c>
      <c r="C92" s="102">
        <v>91935</v>
      </c>
      <c r="D92" s="101" t="s">
        <v>0</v>
      </c>
      <c r="E92" s="103" t="s">
        <v>232</v>
      </c>
      <c r="F92" s="89" t="s">
        <v>202</v>
      </c>
      <c r="G92" s="79"/>
      <c r="H92" s="92"/>
      <c r="I92" s="92">
        <v>5.01</v>
      </c>
      <c r="J92" s="92">
        <v>16.41</v>
      </c>
      <c r="K92" s="93">
        <f t="shared" si="20"/>
        <v>21.42</v>
      </c>
      <c r="L92" s="94">
        <v>0.25190000000000001</v>
      </c>
      <c r="M92" s="15">
        <f t="shared" si="24"/>
        <v>26.82</v>
      </c>
      <c r="N92" s="15"/>
      <c r="O92" s="15">
        <f t="shared" si="25"/>
        <v>0</v>
      </c>
      <c r="P92" s="15">
        <f t="shared" si="26"/>
        <v>0</v>
      </c>
      <c r="Q92" s="16">
        <f t="shared" si="27"/>
        <v>0</v>
      </c>
      <c r="R92" s="30"/>
      <c r="S92" s="30"/>
      <c r="T92" s="1" t="str">
        <f t="shared" si="0"/>
        <v>3.55</v>
      </c>
      <c r="U92" s="1" t="b">
        <f t="shared" si="29"/>
        <v>0</v>
      </c>
      <c r="V92" s="30"/>
      <c r="W92" s="30"/>
      <c r="X92" s="92">
        <f>IFERROR(IF(OR($D92="ANP",$D92="DAER",$D92="CONSULTORIA DNIT",$D92="PREGÃO ELETRÔNICO",$D92="DMLU",$D92="DMAE",$D92="CEEE",$D92="EPTC",$D92="ORSE",$D92="SEINFRA",$D92="CREA",$D92="CAU",$D92="CEHOP",$D92="SIURB",$D92="DER-PR",$D92="SUDECAP",$D92=#REF!,$D92=#REF!),VLOOKUP($C92,#REF!,7,FALSE),IF($D92="INDEXADO",VLOOKUP($C92,#REF!,17,FALSE),IF($D92="CCU",VLOOKUP($C92,#REF!,6,FALSE),IF($D92="MERCADO",VLOOKUP(PE_243_2026!$C92,#REF!,8,FALSE),IF($D92="PLEO",VLOOKUP($C92,#REF!,4,FALSE),IF($D92="SICRO",VLOOKUP($C92,#REF!,6,FALSE),IF($D92="SINAPI",IFERROR((VLOOKUP($C92,#REF!,5,FALSE)),"-"),"-"))))))),0)</f>
        <v>0</v>
      </c>
      <c r="Y92" s="92" t="e">
        <f>IF(OR($D92="ANP",$D92="DAER",$D92="CONSULTORIA DNIT",$D92="PREGÃO ELETRÔNICO",$D92="DMLU",$D92="DMAE",$D92="CEEE",$D92="EPTC",$D92="ORSE",$D92="SEINFRA",$D92="CREA",$D92="CAU",$D92="CEHOP",$D92="SIURB",$D92="DER-PR",$D92="SUDECAP",$D92=#REF!,$D92=#REF!),VLOOKUP($C92,#REF!,8,FALSE),IF($D92="INDEXADO",VLOOKUP($C92,#REF!,18,FALSE),IF($D92="CCU",VLOOKUP($C92,#REF!,7,FALSE),IF($D92="MERCADO",VLOOKUP(PE_243_2026!$C92,#REF!,9,FALSE),IF($D92="PLEO",VLOOKUP($C92,#REF!,4,FALSE),IF($D92="SICRO",VLOOKUP($C92,#REF!,7,FALSE),IF($D92="SINAPI",IFERROR((VLOOKUP($C92,#REF!,6,FALSE)),(VLOOKUP($C92,#REF!,27,FALSE))),"-")))))))</f>
        <v>#REF!</v>
      </c>
      <c r="Z92" s="30">
        <v>26.81</v>
      </c>
      <c r="AA92" s="95">
        <f t="shared" si="30"/>
        <v>1.0000000000001563E-2</v>
      </c>
      <c r="AB92" s="81">
        <f t="shared" si="28"/>
        <v>0</v>
      </c>
      <c r="AC92" s="81">
        <f t="shared" si="23"/>
        <v>0</v>
      </c>
    </row>
    <row r="93" spans="2:29" ht="34.9" customHeight="1" x14ac:dyDescent="0.2">
      <c r="B93" s="100" t="s">
        <v>374</v>
      </c>
      <c r="C93" s="102">
        <v>96973</v>
      </c>
      <c r="D93" s="101" t="s">
        <v>0</v>
      </c>
      <c r="E93" s="91" t="s">
        <v>238</v>
      </c>
      <c r="F93" s="89" t="s">
        <v>202</v>
      </c>
      <c r="G93" s="79"/>
      <c r="H93" s="92"/>
      <c r="I93" s="92">
        <v>20.024999999999999</v>
      </c>
      <c r="J93" s="92">
        <v>38.505000000000003</v>
      </c>
      <c r="K93" s="93">
        <f t="shared" si="20"/>
        <v>58.53</v>
      </c>
      <c r="L93" s="94">
        <v>0.25190000000000001</v>
      </c>
      <c r="M93" s="15">
        <f t="shared" si="24"/>
        <v>73.27</v>
      </c>
      <c r="N93" s="15"/>
      <c r="O93" s="15">
        <f t="shared" si="25"/>
        <v>0</v>
      </c>
      <c r="P93" s="15">
        <f t="shared" si="26"/>
        <v>0</v>
      </c>
      <c r="Q93" s="16">
        <f t="shared" si="27"/>
        <v>0</v>
      </c>
      <c r="R93" s="30"/>
      <c r="S93" s="30"/>
      <c r="T93" s="1" t="str">
        <f t="shared" si="0"/>
        <v>3.56</v>
      </c>
      <c r="U93" s="1" t="b">
        <f t="shared" si="29"/>
        <v>0</v>
      </c>
      <c r="V93" s="30"/>
      <c r="W93" s="30"/>
      <c r="X93" s="92">
        <f>IFERROR(IF(OR($D93="ANP",$D93="DAER",$D93="CONSULTORIA DNIT",$D93="PREGÃO ELETRÔNICO",$D93="DMLU",$D93="DMAE",$D93="CEEE",$D93="EPTC",$D93="ORSE",$D93="SEINFRA",$D93="CREA",$D93="CAU",$D93="CEHOP",$D93="SIURB",$D93="DER-PR",$D93="SUDECAP",$D93=#REF!,$D93=#REF!),VLOOKUP($C93,#REF!,7,FALSE),IF($D93="INDEXADO",VLOOKUP($C93,#REF!,17,FALSE),IF($D93="CCU",VLOOKUP($C93,#REF!,6,FALSE),IF($D93="MERCADO",VLOOKUP(PE_243_2026!$C93,#REF!,8,FALSE),IF($D93="PLEO",VLOOKUP($C93,#REF!,4,FALSE),IF($D93="SICRO",VLOOKUP($C93,#REF!,6,FALSE),IF($D93="SINAPI",IFERROR((VLOOKUP($C93,#REF!,5,FALSE)),"-"),"-"))))))),0)</f>
        <v>0</v>
      </c>
      <c r="Y93" s="92" t="e">
        <f>IF(OR($D93="ANP",$D93="DAER",$D93="CONSULTORIA DNIT",$D93="PREGÃO ELETRÔNICO",$D93="DMLU",$D93="DMAE",$D93="CEEE",$D93="EPTC",$D93="ORSE",$D93="SEINFRA",$D93="CREA",$D93="CAU",$D93="CEHOP",$D93="SIURB",$D93="DER-PR",$D93="SUDECAP",$D93=#REF!,$D93=#REF!),VLOOKUP($C93,#REF!,8,FALSE),IF($D93="INDEXADO",VLOOKUP($C93,#REF!,18,FALSE),IF($D93="CCU",VLOOKUP($C93,#REF!,7,FALSE),IF($D93="MERCADO",VLOOKUP(PE_243_2026!$C93,#REF!,9,FALSE),IF($D93="PLEO",VLOOKUP($C93,#REF!,4,FALSE),IF($D93="SICRO",VLOOKUP($C93,#REF!,7,FALSE),IF($D93="SINAPI",IFERROR((VLOOKUP($C93,#REF!,6,FALSE)),(VLOOKUP($C93,#REF!,27,FALSE))),"-")))))))</f>
        <v>#REF!</v>
      </c>
      <c r="Z93" s="30">
        <v>73.28</v>
      </c>
      <c r="AA93" s="95">
        <f t="shared" si="30"/>
        <v>-1.0000000000005116E-2</v>
      </c>
      <c r="AB93" s="81">
        <f t="shared" si="28"/>
        <v>0</v>
      </c>
      <c r="AC93" s="81">
        <f t="shared" si="23"/>
        <v>0</v>
      </c>
    </row>
    <row r="94" spans="2:29" ht="34.9" customHeight="1" x14ac:dyDescent="0.2">
      <c r="B94" s="100" t="s">
        <v>375</v>
      </c>
      <c r="C94" s="102">
        <v>96975</v>
      </c>
      <c r="D94" s="101" t="s">
        <v>0</v>
      </c>
      <c r="E94" s="91" t="s">
        <v>239</v>
      </c>
      <c r="F94" s="89" t="s">
        <v>202</v>
      </c>
      <c r="G94" s="79"/>
      <c r="H94" s="92"/>
      <c r="I94" s="92">
        <v>26.055</v>
      </c>
      <c r="J94" s="92">
        <v>67.664999999999992</v>
      </c>
      <c r="K94" s="93">
        <f t="shared" si="20"/>
        <v>93.72</v>
      </c>
      <c r="L94" s="94">
        <v>0.25190000000000001</v>
      </c>
      <c r="M94" s="15">
        <f t="shared" si="24"/>
        <v>117.33</v>
      </c>
      <c r="N94" s="15"/>
      <c r="O94" s="15">
        <f t="shared" si="25"/>
        <v>0</v>
      </c>
      <c r="P94" s="15">
        <f t="shared" si="26"/>
        <v>0</v>
      </c>
      <c r="Q94" s="16">
        <f t="shared" si="27"/>
        <v>0</v>
      </c>
      <c r="R94" s="30"/>
      <c r="S94" s="30"/>
      <c r="T94" s="1" t="str">
        <f t="shared" si="0"/>
        <v>3.57</v>
      </c>
      <c r="U94" s="1" t="b">
        <f t="shared" si="29"/>
        <v>0</v>
      </c>
      <c r="V94" s="30"/>
      <c r="W94" s="30"/>
      <c r="X94" s="92">
        <f>IFERROR(IF(OR($D94="ANP",$D94="DAER",$D94="CONSULTORIA DNIT",$D94="PREGÃO ELETRÔNICO",$D94="DMLU",$D94="DMAE",$D94="CEEE",$D94="EPTC",$D94="ORSE",$D94="SEINFRA",$D94="CREA",$D94="CAU",$D94="CEHOP",$D94="SIURB",$D94="DER-PR",$D94="SUDECAP",$D94=#REF!,$D94=#REF!),VLOOKUP($C94,#REF!,7,FALSE),IF($D94="INDEXADO",VLOOKUP($C94,#REF!,17,FALSE),IF($D94="CCU",VLOOKUP($C94,#REF!,6,FALSE),IF($D94="MERCADO",VLOOKUP(PE_243_2026!$C94,#REF!,8,FALSE),IF($D94="PLEO",VLOOKUP($C94,#REF!,4,FALSE),IF($D94="SICRO",VLOOKUP($C94,#REF!,6,FALSE),IF($D94="SINAPI",IFERROR((VLOOKUP($C94,#REF!,5,FALSE)),"-"),"-"))))))),0)</f>
        <v>0</v>
      </c>
      <c r="Y94" s="92" t="e">
        <f>IF(OR($D94="ANP",$D94="DAER",$D94="CONSULTORIA DNIT",$D94="PREGÃO ELETRÔNICO",$D94="DMLU",$D94="DMAE",$D94="CEEE",$D94="EPTC",$D94="ORSE",$D94="SEINFRA",$D94="CREA",$D94="CAU",$D94="CEHOP",$D94="SIURB",$D94="DER-PR",$D94="SUDECAP",$D94=#REF!,$D94=#REF!),VLOOKUP($C94,#REF!,8,FALSE),IF($D94="INDEXADO",VLOOKUP($C94,#REF!,18,FALSE),IF($D94="CCU",VLOOKUP($C94,#REF!,7,FALSE),IF($D94="MERCADO",VLOOKUP(PE_243_2026!$C94,#REF!,9,FALSE),IF($D94="PLEO",VLOOKUP($C94,#REF!,4,FALSE),IF($D94="SICRO",VLOOKUP($C94,#REF!,7,FALSE),IF($D94="SINAPI",IFERROR((VLOOKUP($C94,#REF!,6,FALSE)),(VLOOKUP($C94,#REF!,27,FALSE))),"-")))))))</f>
        <v>#REF!</v>
      </c>
      <c r="Z94" s="30">
        <v>117.33</v>
      </c>
      <c r="AA94" s="95">
        <f t="shared" si="30"/>
        <v>0</v>
      </c>
      <c r="AB94" s="81">
        <f t="shared" si="28"/>
        <v>0</v>
      </c>
      <c r="AC94" s="81">
        <f t="shared" si="23"/>
        <v>0</v>
      </c>
    </row>
    <row r="95" spans="2:29" ht="22.5" x14ac:dyDescent="0.2">
      <c r="B95" s="100" t="s">
        <v>376</v>
      </c>
      <c r="C95" s="102">
        <v>106502</v>
      </c>
      <c r="D95" s="101" t="s">
        <v>0</v>
      </c>
      <c r="E95" s="91" t="s">
        <v>279</v>
      </c>
      <c r="F95" s="89" t="s">
        <v>202</v>
      </c>
      <c r="G95" s="79"/>
      <c r="H95" s="92"/>
      <c r="I95" s="92">
        <v>0.19500000000000001</v>
      </c>
      <c r="J95" s="92">
        <v>9.3224999999999998</v>
      </c>
      <c r="K95" s="93">
        <f t="shared" si="20"/>
        <v>9.5175000000000001</v>
      </c>
      <c r="L95" s="94">
        <v>0.25190000000000001</v>
      </c>
      <c r="M95" s="15">
        <f t="shared" si="24"/>
        <v>11.91</v>
      </c>
      <c r="N95" s="15"/>
      <c r="O95" s="15">
        <f t="shared" si="25"/>
        <v>0</v>
      </c>
      <c r="P95" s="15">
        <f t="shared" si="26"/>
        <v>0</v>
      </c>
      <c r="Q95" s="16">
        <f t="shared" si="27"/>
        <v>0</v>
      </c>
      <c r="R95" s="30"/>
      <c r="S95" s="30"/>
      <c r="T95" s="1" t="str">
        <f t="shared" si="0"/>
        <v>3.58</v>
      </c>
      <c r="U95" s="1" t="b">
        <f t="shared" si="29"/>
        <v>0</v>
      </c>
      <c r="V95" s="30"/>
      <c r="W95" s="30"/>
      <c r="X95" s="92">
        <f>IFERROR(IF(OR($D95="ANP",$D95="DAER",$D95="CONSULTORIA DNIT",$D95="PREGÃO ELETRÔNICO",$D95="DMLU",$D95="DMAE",$D95="CEEE",$D95="EPTC",$D95="ORSE",$D95="SEINFRA",$D95="CREA",$D95="CAU",$D95="CEHOP",$D95="SIURB",$D95="DER-PR",$D95="SUDECAP",$D95=#REF!,$D95=#REF!),VLOOKUP($C95,#REF!,7,FALSE),IF($D95="INDEXADO",VLOOKUP($C95,#REF!,17,FALSE),IF($D95="CCU",VLOOKUP($C95,#REF!,6,FALSE),IF($D95="MERCADO",VLOOKUP(PE_243_2026!$C95,#REF!,8,FALSE),IF($D95="PLEO",VLOOKUP($C95,#REF!,4,FALSE),IF($D95="SICRO",VLOOKUP($C95,#REF!,6,FALSE),IF($D95="SINAPI",IFERROR((VLOOKUP($C95,#REF!,5,FALSE)),"-"),"-"))))))),0)</f>
        <v>0</v>
      </c>
      <c r="Y95" s="92" t="e">
        <f>IF(OR($D95="ANP",$D95="DAER",$D95="CONSULTORIA DNIT",$D95="PREGÃO ELETRÔNICO",$D95="DMLU",$D95="DMAE",$D95="CEEE",$D95="EPTC",$D95="ORSE",$D95="SEINFRA",$D95="CREA",$D95="CAU",$D95="CEHOP",$D95="SIURB",$D95="DER-PR",$D95="SUDECAP",$D95=#REF!,$D95=#REF!),VLOOKUP($C95,#REF!,8,FALSE),IF($D95="INDEXADO",VLOOKUP($C95,#REF!,18,FALSE),IF($D95="CCU",VLOOKUP($C95,#REF!,7,FALSE),IF($D95="MERCADO",VLOOKUP(PE_243_2026!$C95,#REF!,9,FALSE),IF($D95="PLEO",VLOOKUP($C95,#REF!,4,FALSE),IF($D95="SICRO",VLOOKUP($C95,#REF!,7,FALSE),IF($D95="SINAPI",IFERROR((VLOOKUP($C95,#REF!,6,FALSE)),(VLOOKUP($C95,#REF!,27,FALSE))),"-")))))))</f>
        <v>#REF!</v>
      </c>
      <c r="Z95" s="30">
        <v>11.92</v>
      </c>
      <c r="AA95" s="95">
        <f t="shared" si="30"/>
        <v>-9.9999999999997868E-3</v>
      </c>
      <c r="AB95" s="81">
        <f t="shared" si="28"/>
        <v>0</v>
      </c>
      <c r="AC95" s="81">
        <f t="shared" si="23"/>
        <v>0</v>
      </c>
    </row>
    <row r="96" spans="2:29" ht="42" customHeight="1" x14ac:dyDescent="0.2">
      <c r="B96" s="100" t="s">
        <v>377</v>
      </c>
      <c r="C96" s="102">
        <v>106504</v>
      </c>
      <c r="D96" s="101" t="s">
        <v>0</v>
      </c>
      <c r="E96" s="91" t="s">
        <v>280</v>
      </c>
      <c r="F96" s="89" t="s">
        <v>202</v>
      </c>
      <c r="G96" s="79"/>
      <c r="H96" s="92"/>
      <c r="I96" s="92">
        <v>0.27</v>
      </c>
      <c r="J96" s="92">
        <v>11.73</v>
      </c>
      <c r="K96" s="93">
        <f t="shared" si="20"/>
        <v>12</v>
      </c>
      <c r="L96" s="94">
        <v>0.25190000000000001</v>
      </c>
      <c r="M96" s="15">
        <f t="shared" si="24"/>
        <v>15.02</v>
      </c>
      <c r="N96" s="15"/>
      <c r="O96" s="15">
        <f t="shared" si="25"/>
        <v>0</v>
      </c>
      <c r="P96" s="15">
        <f t="shared" si="26"/>
        <v>0</v>
      </c>
      <c r="Q96" s="16">
        <f t="shared" si="27"/>
        <v>0</v>
      </c>
      <c r="R96" s="30"/>
      <c r="S96" s="30"/>
      <c r="T96" s="1" t="str">
        <f t="shared" si="0"/>
        <v>3.59</v>
      </c>
      <c r="U96" s="1" t="b">
        <f t="shared" si="29"/>
        <v>0</v>
      </c>
      <c r="V96" s="30"/>
      <c r="W96" s="30"/>
      <c r="X96" s="92">
        <f>IFERROR(IF(OR($D96="ANP",$D96="DAER",$D96="CONSULTORIA DNIT",$D96="PREGÃO ELETRÔNICO",$D96="DMLU",$D96="DMAE",$D96="CEEE",$D96="EPTC",$D96="ORSE",$D96="SEINFRA",$D96="CREA",$D96="CAU",$D96="CEHOP",$D96="SIURB",$D96="DER-PR",$D96="SUDECAP",$D96=#REF!,$D96=#REF!),VLOOKUP($C96,#REF!,7,FALSE),IF($D96="INDEXADO",VLOOKUP($C96,#REF!,17,FALSE),IF($D96="CCU",VLOOKUP($C96,#REF!,6,FALSE),IF($D96="MERCADO",VLOOKUP(PE_243_2026!$C96,#REF!,8,FALSE),IF($D96="PLEO",VLOOKUP($C96,#REF!,4,FALSE),IF($D96="SICRO",VLOOKUP($C96,#REF!,6,FALSE),IF($D96="SINAPI",IFERROR((VLOOKUP($C96,#REF!,5,FALSE)),"-"),"-"))))))),0)</f>
        <v>0</v>
      </c>
      <c r="Y96" s="92" t="e">
        <f>IF(OR($D96="ANP",$D96="DAER",$D96="CONSULTORIA DNIT",$D96="PREGÃO ELETRÔNICO",$D96="DMLU",$D96="DMAE",$D96="CEEE",$D96="EPTC",$D96="ORSE",$D96="SEINFRA",$D96="CREA",$D96="CAU",$D96="CEHOP",$D96="SIURB",$D96="DER-PR",$D96="SUDECAP",$D96=#REF!,$D96=#REF!),VLOOKUP($C96,#REF!,8,FALSE),IF($D96="INDEXADO",VLOOKUP($C96,#REF!,18,FALSE),IF($D96="CCU",VLOOKUP($C96,#REF!,7,FALSE),IF($D96="MERCADO",VLOOKUP(PE_243_2026!$C96,#REF!,9,FALSE),IF($D96="PLEO",VLOOKUP($C96,#REF!,4,FALSE),IF($D96="SICRO",VLOOKUP($C96,#REF!,7,FALSE),IF($D96="SINAPI",IFERROR((VLOOKUP($C96,#REF!,6,FALSE)),(VLOOKUP($C96,#REF!,27,FALSE))),"-")))))))</f>
        <v>#REF!</v>
      </c>
      <c r="Z96" s="30">
        <v>15.02</v>
      </c>
      <c r="AA96" s="95">
        <f t="shared" si="30"/>
        <v>0</v>
      </c>
      <c r="AB96" s="81">
        <f t="shared" si="28"/>
        <v>0</v>
      </c>
      <c r="AC96" s="81">
        <f t="shared" si="23"/>
        <v>0</v>
      </c>
    </row>
    <row r="97" spans="2:29" ht="28.5" customHeight="1" x14ac:dyDescent="0.2">
      <c r="B97" s="100" t="s">
        <v>378</v>
      </c>
      <c r="C97" s="102" t="s">
        <v>152</v>
      </c>
      <c r="D97" s="101" t="s">
        <v>1</v>
      </c>
      <c r="E97" s="103" t="s">
        <v>359</v>
      </c>
      <c r="F97" s="89" t="s">
        <v>202</v>
      </c>
      <c r="G97" s="79"/>
      <c r="H97" s="92"/>
      <c r="I97" s="92">
        <v>0.14250000000000002</v>
      </c>
      <c r="J97" s="92">
        <v>13.5075</v>
      </c>
      <c r="K97" s="93">
        <f t="shared" si="20"/>
        <v>13.65</v>
      </c>
      <c r="L97" s="94">
        <v>0.25190000000000001</v>
      </c>
      <c r="M97" s="15">
        <f t="shared" si="24"/>
        <v>17.09</v>
      </c>
      <c r="N97" s="15"/>
      <c r="O97" s="15">
        <f t="shared" si="25"/>
        <v>0</v>
      </c>
      <c r="P97" s="15">
        <f t="shared" si="26"/>
        <v>0</v>
      </c>
      <c r="Q97" s="16">
        <f t="shared" si="27"/>
        <v>0</v>
      </c>
      <c r="R97" s="30"/>
      <c r="S97" s="30"/>
      <c r="T97" s="1" t="str">
        <f t="shared" si="0"/>
        <v>3.60</v>
      </c>
      <c r="U97" s="1" t="b">
        <f t="shared" si="29"/>
        <v>0</v>
      </c>
      <c r="V97" s="30"/>
      <c r="W97" s="30"/>
      <c r="X97" s="92">
        <f>IFERROR(IF(OR($D97="ANP",$D97="DAER",$D97="CONSULTORIA DNIT",$D97="PREGÃO ELETRÔNICO",$D97="DMLU",$D97="DMAE",$D97="CEEE",$D97="EPTC",$D97="ORSE",$D97="SEINFRA",$D97="CREA",$D97="CAU",$D97="CEHOP",$D97="SIURB",$D97="DER-PR",$D97="SUDECAP",$D97=#REF!,$D97=#REF!),VLOOKUP($C97,#REF!,7,FALSE),IF($D97="INDEXADO",VLOOKUP($C97,#REF!,17,FALSE),IF($D97="CCU",VLOOKUP($C97,#REF!,6,FALSE),IF($D97="MERCADO",VLOOKUP(PE_243_2026!$C97,#REF!,8,FALSE),IF($D97="PLEO",VLOOKUP($C97,#REF!,4,FALSE),IF($D97="SICRO",VLOOKUP($C97,#REF!,6,FALSE),IF($D97="SINAPI",IFERROR((VLOOKUP($C97,#REF!,5,FALSE)),"-"),"-"))))))),0)</f>
        <v>0</v>
      </c>
      <c r="Y97" s="92" t="e">
        <f>IF(OR($D97="ANP",$D97="DAER",$D97="CONSULTORIA DNIT",$D97="PREGÃO ELETRÔNICO",$D97="DMLU",$D97="DMAE",$D97="CEEE",$D97="EPTC",$D97="ORSE",$D97="SEINFRA",$D97="CREA",$D97="CAU",$D97="CEHOP",$D97="SIURB",$D97="DER-PR",$D97="SUDECAP",$D97=#REF!,$D97=#REF!),VLOOKUP($C97,#REF!,8,FALSE),IF($D97="INDEXADO",VLOOKUP($C97,#REF!,18,FALSE),IF($D97="CCU",VLOOKUP($C97,#REF!,7,FALSE),IF($D97="MERCADO",VLOOKUP(PE_243_2026!$C97,#REF!,9,FALSE),IF($D97="PLEO",VLOOKUP($C97,#REF!,4,FALSE),IF($D97="SICRO",VLOOKUP($C97,#REF!,7,FALSE),IF($D97="SINAPI",IFERROR((VLOOKUP($C97,#REF!,6,FALSE)),(VLOOKUP($C97,#REF!,27,FALSE))),"-")))))))</f>
        <v>#REF!</v>
      </c>
      <c r="Z97" s="30">
        <v>17.09</v>
      </c>
      <c r="AA97" s="95">
        <f t="shared" si="30"/>
        <v>0</v>
      </c>
      <c r="AB97" s="81">
        <f t="shared" si="28"/>
        <v>0</v>
      </c>
      <c r="AC97" s="81">
        <f t="shared" si="23"/>
        <v>0</v>
      </c>
    </row>
    <row r="98" spans="2:29" ht="28.5" customHeight="1" x14ac:dyDescent="0.2">
      <c r="B98" s="100" t="s">
        <v>379</v>
      </c>
      <c r="C98" s="102" t="s">
        <v>185</v>
      </c>
      <c r="D98" s="101" t="s">
        <v>1</v>
      </c>
      <c r="E98" s="91" t="s">
        <v>351</v>
      </c>
      <c r="F98" s="89" t="s">
        <v>202</v>
      </c>
      <c r="G98" s="79"/>
      <c r="H98" s="92"/>
      <c r="I98" s="92">
        <v>0.19500000000000001</v>
      </c>
      <c r="J98" s="92">
        <v>6.8774999999999995</v>
      </c>
      <c r="K98" s="93">
        <f t="shared" si="20"/>
        <v>7.0724999999999998</v>
      </c>
      <c r="L98" s="94">
        <v>0.25190000000000001</v>
      </c>
      <c r="M98" s="15">
        <f t="shared" si="24"/>
        <v>8.85</v>
      </c>
      <c r="N98" s="15"/>
      <c r="O98" s="15">
        <f t="shared" si="25"/>
        <v>0</v>
      </c>
      <c r="P98" s="15">
        <f t="shared" si="26"/>
        <v>0</v>
      </c>
      <c r="Q98" s="16">
        <f t="shared" si="27"/>
        <v>0</v>
      </c>
      <c r="R98" s="30"/>
      <c r="S98" s="30"/>
      <c r="T98" s="1" t="str">
        <f t="shared" si="0"/>
        <v>3.61</v>
      </c>
      <c r="U98" s="1" t="b">
        <f t="shared" si="29"/>
        <v>0</v>
      </c>
      <c r="V98" s="30"/>
      <c r="W98" s="30"/>
      <c r="X98" s="92">
        <f>IFERROR(IF(OR($D98="ANP",$D98="DAER",$D98="CONSULTORIA DNIT",$D98="PREGÃO ELETRÔNICO",$D98="DMLU",$D98="DMAE",$D98="CEEE",$D98="EPTC",$D98="ORSE",$D98="SEINFRA",$D98="CREA",$D98="CAU",$D98="CEHOP",$D98="SIURB",$D98="DER-PR",$D98="SUDECAP",$D98=#REF!,$D98=#REF!),VLOOKUP($C98,#REF!,7,FALSE),IF($D98="INDEXADO",VLOOKUP($C98,#REF!,17,FALSE),IF($D98="CCU",VLOOKUP($C98,#REF!,6,FALSE),IF($D98="MERCADO",VLOOKUP(PE_243_2026!$C98,#REF!,8,FALSE),IF($D98="PLEO",VLOOKUP($C98,#REF!,4,FALSE),IF($D98="SICRO",VLOOKUP($C98,#REF!,6,FALSE),IF($D98="SINAPI",IFERROR((VLOOKUP($C98,#REF!,5,FALSE)),"-"),"-"))))))),0)</f>
        <v>0</v>
      </c>
      <c r="Y98" s="92" t="e">
        <f>IF(OR($D98="ANP",$D98="DAER",$D98="CONSULTORIA DNIT",$D98="PREGÃO ELETRÔNICO",$D98="DMLU",$D98="DMAE",$D98="CEEE",$D98="EPTC",$D98="ORSE",$D98="SEINFRA",$D98="CREA",$D98="CAU",$D98="CEHOP",$D98="SIURB",$D98="DER-PR",$D98="SUDECAP",$D98=#REF!,$D98=#REF!),VLOOKUP($C98,#REF!,8,FALSE),IF($D98="INDEXADO",VLOOKUP($C98,#REF!,18,FALSE),IF($D98="CCU",VLOOKUP($C98,#REF!,7,FALSE),IF($D98="MERCADO",VLOOKUP(PE_243_2026!$C98,#REF!,9,FALSE),IF($D98="PLEO",VLOOKUP($C98,#REF!,4,FALSE),IF($D98="SICRO",VLOOKUP($C98,#REF!,7,FALSE),IF($D98="SINAPI",IFERROR((VLOOKUP($C98,#REF!,6,FALSE)),(VLOOKUP($C98,#REF!,27,FALSE))),"-")))))))</f>
        <v>#REF!</v>
      </c>
      <c r="Z98" s="30">
        <v>8.86</v>
      </c>
      <c r="AA98" s="95">
        <f t="shared" si="30"/>
        <v>-9.9999999999997868E-3</v>
      </c>
      <c r="AB98" s="81">
        <f t="shared" si="28"/>
        <v>0</v>
      </c>
      <c r="AC98" s="81">
        <f t="shared" si="23"/>
        <v>0</v>
      </c>
    </row>
    <row r="99" spans="2:29" ht="28.5" customHeight="1" x14ac:dyDescent="0.2">
      <c r="B99" s="100" t="s">
        <v>380</v>
      </c>
      <c r="C99" s="102" t="s">
        <v>186</v>
      </c>
      <c r="D99" s="101" t="s">
        <v>1</v>
      </c>
      <c r="E99" s="103" t="s">
        <v>352</v>
      </c>
      <c r="F99" s="89" t="s">
        <v>202</v>
      </c>
      <c r="G99" s="79"/>
      <c r="H99" s="92"/>
      <c r="I99" s="92">
        <v>0.19500000000000001</v>
      </c>
      <c r="J99" s="92">
        <v>8.9624999999999986</v>
      </c>
      <c r="K99" s="93">
        <f t="shared" si="20"/>
        <v>9.1574999999999989</v>
      </c>
      <c r="L99" s="94">
        <v>0.25190000000000001</v>
      </c>
      <c r="M99" s="15">
        <f t="shared" si="24"/>
        <v>11.46</v>
      </c>
      <c r="N99" s="15"/>
      <c r="O99" s="15">
        <f t="shared" si="25"/>
        <v>0</v>
      </c>
      <c r="P99" s="15">
        <f t="shared" si="26"/>
        <v>0</v>
      </c>
      <c r="Q99" s="16">
        <f t="shared" si="27"/>
        <v>0</v>
      </c>
      <c r="R99" s="30"/>
      <c r="S99" s="30"/>
      <c r="T99" s="1" t="str">
        <f t="shared" si="0"/>
        <v>3.62</v>
      </c>
      <c r="U99" s="1" t="b">
        <f t="shared" si="29"/>
        <v>0</v>
      </c>
      <c r="V99" s="30"/>
      <c r="W99" s="30"/>
      <c r="X99" s="92">
        <f>IFERROR(IF(OR($D99="ANP",$D99="DAER",$D99="CONSULTORIA DNIT",$D99="PREGÃO ELETRÔNICO",$D99="DMLU",$D99="DMAE",$D99="CEEE",$D99="EPTC",$D99="ORSE",$D99="SEINFRA",$D99="CREA",$D99="CAU",$D99="CEHOP",$D99="SIURB",$D99="DER-PR",$D99="SUDECAP",$D99=#REF!,$D99=#REF!),VLOOKUP($C99,#REF!,7,FALSE),IF($D99="INDEXADO",VLOOKUP($C99,#REF!,17,FALSE),IF($D99="CCU",VLOOKUP($C99,#REF!,6,FALSE),IF($D99="MERCADO",VLOOKUP(PE_243_2026!$C99,#REF!,8,FALSE),IF($D99="PLEO",VLOOKUP($C99,#REF!,4,FALSE),IF($D99="SICRO",VLOOKUP($C99,#REF!,6,FALSE),IF($D99="SINAPI",IFERROR((VLOOKUP($C99,#REF!,5,FALSE)),"-"),"-"))))))),0)</f>
        <v>0</v>
      </c>
      <c r="Y99" s="92" t="e">
        <f>IF(OR($D99="ANP",$D99="DAER",$D99="CONSULTORIA DNIT",$D99="PREGÃO ELETRÔNICO",$D99="DMLU",$D99="DMAE",$D99="CEEE",$D99="EPTC",$D99="ORSE",$D99="SEINFRA",$D99="CREA",$D99="CAU",$D99="CEHOP",$D99="SIURB",$D99="DER-PR",$D99="SUDECAP",$D99=#REF!,$D99=#REF!),VLOOKUP($C99,#REF!,8,FALSE),IF($D99="INDEXADO",VLOOKUP($C99,#REF!,18,FALSE),IF($D99="CCU",VLOOKUP($C99,#REF!,7,FALSE),IF($D99="MERCADO",VLOOKUP(PE_243_2026!$C99,#REF!,9,FALSE),IF($D99="PLEO",VLOOKUP($C99,#REF!,4,FALSE),IF($D99="SICRO",VLOOKUP($C99,#REF!,7,FALSE),IF($D99="SINAPI",IFERROR((VLOOKUP($C99,#REF!,6,FALSE)),(VLOOKUP($C99,#REF!,27,FALSE))),"-")))))))</f>
        <v>#REF!</v>
      </c>
      <c r="Z99" s="30">
        <v>11.47</v>
      </c>
      <c r="AA99" s="95">
        <f t="shared" si="30"/>
        <v>-9.9999999999997868E-3</v>
      </c>
      <c r="AB99" s="81">
        <f t="shared" si="28"/>
        <v>0</v>
      </c>
      <c r="AC99" s="81">
        <f t="shared" si="23"/>
        <v>0</v>
      </c>
    </row>
    <row r="100" spans="2:29" ht="28.5" customHeight="1" x14ac:dyDescent="0.2">
      <c r="B100" s="100" t="s">
        <v>381</v>
      </c>
      <c r="C100" s="102" t="s">
        <v>199</v>
      </c>
      <c r="D100" s="101" t="s">
        <v>1</v>
      </c>
      <c r="E100" s="103" t="s">
        <v>353</v>
      </c>
      <c r="F100" s="89" t="s">
        <v>202</v>
      </c>
      <c r="G100" s="79"/>
      <c r="H100" s="92"/>
      <c r="I100" s="92">
        <v>0.19500000000000001</v>
      </c>
      <c r="J100" s="92">
        <v>11.3475</v>
      </c>
      <c r="K100" s="93">
        <f t="shared" si="20"/>
        <v>11.5425</v>
      </c>
      <c r="L100" s="94">
        <v>0.25190000000000001</v>
      </c>
      <c r="M100" s="15">
        <f t="shared" si="24"/>
        <v>14.45</v>
      </c>
      <c r="N100" s="15"/>
      <c r="O100" s="15">
        <f t="shared" si="25"/>
        <v>0</v>
      </c>
      <c r="P100" s="15">
        <f t="shared" si="26"/>
        <v>0</v>
      </c>
      <c r="Q100" s="16">
        <f t="shared" si="27"/>
        <v>0</v>
      </c>
      <c r="R100" s="30"/>
      <c r="S100" s="30"/>
      <c r="T100" s="1" t="str">
        <f t="shared" si="0"/>
        <v>3.63</v>
      </c>
      <c r="U100" s="1" t="b">
        <f t="shared" si="29"/>
        <v>0</v>
      </c>
      <c r="V100" s="30"/>
      <c r="W100" s="30"/>
      <c r="X100" s="92">
        <f>IFERROR(IF(OR($D100="ANP",$D100="DAER",$D100="CONSULTORIA DNIT",$D100="PREGÃO ELETRÔNICO",$D100="DMLU",$D100="DMAE",$D100="CEEE",$D100="EPTC",$D100="ORSE",$D100="SEINFRA",$D100="CREA",$D100="CAU",$D100="CEHOP",$D100="SIURB",$D100="DER-PR",$D100="SUDECAP",$D100=#REF!,$D100=#REF!),VLOOKUP($C100,#REF!,7,FALSE),IF($D100="INDEXADO",VLOOKUP($C100,#REF!,17,FALSE),IF($D100="CCU",VLOOKUP($C100,#REF!,6,FALSE),IF($D100="MERCADO",VLOOKUP(PE_243_2026!$C100,#REF!,8,FALSE),IF($D100="PLEO",VLOOKUP($C100,#REF!,4,FALSE),IF($D100="SICRO",VLOOKUP($C100,#REF!,6,FALSE),IF($D100="SINAPI",IFERROR((VLOOKUP($C100,#REF!,5,FALSE)),"-"),"-"))))))),0)</f>
        <v>0</v>
      </c>
      <c r="Y100" s="92" t="e">
        <f>IF(OR($D100="ANP",$D100="DAER",$D100="CONSULTORIA DNIT",$D100="PREGÃO ELETRÔNICO",$D100="DMLU",$D100="DMAE",$D100="CEEE",$D100="EPTC",$D100="ORSE",$D100="SEINFRA",$D100="CREA",$D100="CAU",$D100="CEHOP",$D100="SIURB",$D100="DER-PR",$D100="SUDECAP",$D100=#REF!,$D100=#REF!),VLOOKUP($C100,#REF!,8,FALSE),IF($D100="INDEXADO",VLOOKUP($C100,#REF!,18,FALSE),IF($D100="CCU",VLOOKUP($C100,#REF!,7,FALSE),IF($D100="MERCADO",VLOOKUP(PE_243_2026!$C100,#REF!,9,FALSE),IF($D100="PLEO",VLOOKUP($C100,#REF!,4,FALSE),IF($D100="SICRO",VLOOKUP($C100,#REF!,7,FALSE),IF($D100="SINAPI",IFERROR((VLOOKUP($C100,#REF!,6,FALSE)),(VLOOKUP($C100,#REF!,27,FALSE))),"-")))))))</f>
        <v>#REF!</v>
      </c>
      <c r="Z100" s="30">
        <v>14.45</v>
      </c>
      <c r="AA100" s="95">
        <f t="shared" si="30"/>
        <v>0</v>
      </c>
      <c r="AB100" s="81">
        <f t="shared" si="28"/>
        <v>0</v>
      </c>
      <c r="AC100" s="81">
        <f t="shared" si="23"/>
        <v>0</v>
      </c>
    </row>
    <row r="101" spans="2:29" ht="28.5" customHeight="1" x14ac:dyDescent="0.2">
      <c r="B101" s="100" t="s">
        <v>382</v>
      </c>
      <c r="C101" s="102" t="s">
        <v>200</v>
      </c>
      <c r="D101" s="101" t="s">
        <v>1</v>
      </c>
      <c r="E101" s="103" t="s">
        <v>354</v>
      </c>
      <c r="F101" s="89" t="s">
        <v>202</v>
      </c>
      <c r="G101" s="79"/>
      <c r="H101" s="92"/>
      <c r="I101" s="92">
        <v>0.19500000000000001</v>
      </c>
      <c r="J101" s="92">
        <v>14.174999999999999</v>
      </c>
      <c r="K101" s="93">
        <f t="shared" si="20"/>
        <v>14.37</v>
      </c>
      <c r="L101" s="94">
        <v>0.25190000000000001</v>
      </c>
      <c r="M101" s="15">
        <f t="shared" si="24"/>
        <v>17.989999999999998</v>
      </c>
      <c r="N101" s="15"/>
      <c r="O101" s="15">
        <f t="shared" si="25"/>
        <v>0</v>
      </c>
      <c r="P101" s="15">
        <f t="shared" si="26"/>
        <v>0</v>
      </c>
      <c r="Q101" s="16">
        <f t="shared" si="27"/>
        <v>0</v>
      </c>
      <c r="R101" s="30"/>
      <c r="S101" s="30"/>
      <c r="T101" s="1" t="str">
        <f t="shared" si="0"/>
        <v>3.64</v>
      </c>
      <c r="U101" s="1" t="b">
        <f t="shared" si="29"/>
        <v>0</v>
      </c>
      <c r="V101" s="30"/>
      <c r="W101" s="30"/>
      <c r="X101" s="92">
        <f>IFERROR(IF(OR($D101="ANP",$D101="DAER",$D101="CONSULTORIA DNIT",$D101="PREGÃO ELETRÔNICO",$D101="DMLU",$D101="DMAE",$D101="CEEE",$D101="EPTC",$D101="ORSE",$D101="SEINFRA",$D101="CREA",$D101="CAU",$D101="CEHOP",$D101="SIURB",$D101="DER-PR",$D101="SUDECAP",$D101=#REF!,$D101=#REF!),VLOOKUP($C101,#REF!,7,FALSE),IF($D101="INDEXADO",VLOOKUP($C101,#REF!,17,FALSE),IF($D101="CCU",VLOOKUP($C101,#REF!,6,FALSE),IF($D101="MERCADO",VLOOKUP(PE_243_2026!$C101,#REF!,8,FALSE),IF($D101="PLEO",VLOOKUP($C101,#REF!,4,FALSE),IF($D101="SICRO",VLOOKUP($C101,#REF!,6,FALSE),IF($D101="SINAPI",IFERROR((VLOOKUP($C101,#REF!,5,FALSE)),"-"),"-"))))))),0)</f>
        <v>0</v>
      </c>
      <c r="Y101" s="92" t="e">
        <f>IF(OR($D101="ANP",$D101="DAER",$D101="CONSULTORIA DNIT",$D101="PREGÃO ELETRÔNICO",$D101="DMLU",$D101="DMAE",$D101="CEEE",$D101="EPTC",$D101="ORSE",$D101="SEINFRA",$D101="CREA",$D101="CAU",$D101="CEHOP",$D101="SIURB",$D101="DER-PR",$D101="SUDECAP",$D101=#REF!,$D101=#REF!),VLOOKUP($C101,#REF!,8,FALSE),IF($D101="INDEXADO",VLOOKUP($C101,#REF!,18,FALSE),IF($D101="CCU",VLOOKUP($C101,#REF!,7,FALSE),IF($D101="MERCADO",VLOOKUP(PE_243_2026!$C101,#REF!,9,FALSE),IF($D101="PLEO",VLOOKUP($C101,#REF!,4,FALSE),IF($D101="SICRO",VLOOKUP($C101,#REF!,7,FALSE),IF($D101="SINAPI",IFERROR((VLOOKUP($C101,#REF!,6,FALSE)),(VLOOKUP($C101,#REF!,27,FALSE))),"-")))))))</f>
        <v>#REF!</v>
      </c>
      <c r="Z101" s="30">
        <v>17.989999999999998</v>
      </c>
      <c r="AA101" s="95">
        <f t="shared" si="30"/>
        <v>0</v>
      </c>
      <c r="AB101" s="81">
        <f t="shared" si="28"/>
        <v>0</v>
      </c>
      <c r="AC101" s="81">
        <f t="shared" si="23"/>
        <v>0</v>
      </c>
    </row>
    <row r="102" spans="2:29" ht="28.5" customHeight="1" x14ac:dyDescent="0.2">
      <c r="B102" s="100" t="s">
        <v>383</v>
      </c>
      <c r="C102" s="102" t="s">
        <v>187</v>
      </c>
      <c r="D102" s="101" t="s">
        <v>1</v>
      </c>
      <c r="E102" s="103" t="s">
        <v>331</v>
      </c>
      <c r="F102" s="89" t="s">
        <v>202</v>
      </c>
      <c r="G102" s="79"/>
      <c r="H102" s="92"/>
      <c r="I102" s="92">
        <v>0.26249999999999996</v>
      </c>
      <c r="J102" s="92">
        <v>4.68</v>
      </c>
      <c r="K102" s="93">
        <f t="shared" ref="K102:K109" si="31">I102+J102</f>
        <v>4.9424999999999999</v>
      </c>
      <c r="L102" s="94">
        <v>0.25190000000000001</v>
      </c>
      <c r="M102" s="15">
        <f t="shared" si="24"/>
        <v>6.19</v>
      </c>
      <c r="N102" s="15"/>
      <c r="O102" s="15">
        <f t="shared" si="25"/>
        <v>0</v>
      </c>
      <c r="P102" s="15">
        <f t="shared" si="26"/>
        <v>0</v>
      </c>
      <c r="Q102" s="16">
        <f t="shared" si="27"/>
        <v>0</v>
      </c>
      <c r="R102" s="30"/>
      <c r="S102" s="30"/>
      <c r="T102" s="1" t="str">
        <f t="shared" si="0"/>
        <v>3.65</v>
      </c>
      <c r="U102" s="1" t="b">
        <f t="shared" si="29"/>
        <v>0</v>
      </c>
      <c r="V102" s="30"/>
      <c r="W102" s="30"/>
      <c r="X102" s="92">
        <f>IFERROR(IF(OR($D102="ANP",$D102="DAER",$D102="CONSULTORIA DNIT",$D102="PREGÃO ELETRÔNICO",$D102="DMLU",$D102="DMAE",$D102="CEEE",$D102="EPTC",$D102="ORSE",$D102="SEINFRA",$D102="CREA",$D102="CAU",$D102="CEHOP",$D102="SIURB",$D102="DER-PR",$D102="SUDECAP",$D102=#REF!,$D102=#REF!),VLOOKUP($C102,#REF!,7,FALSE),IF($D102="INDEXADO",VLOOKUP($C102,#REF!,17,FALSE),IF($D102="CCU",VLOOKUP($C102,#REF!,6,FALSE),IF($D102="MERCADO",VLOOKUP(PE_243_2026!$C102,#REF!,8,FALSE),IF($D102="PLEO",VLOOKUP($C102,#REF!,4,FALSE),IF($D102="SICRO",VLOOKUP($C102,#REF!,6,FALSE),IF($D102="SINAPI",IFERROR((VLOOKUP($C102,#REF!,5,FALSE)),"-"),"-"))))))),0)</f>
        <v>0</v>
      </c>
      <c r="Y102" s="92" t="e">
        <f>IF(OR($D102="ANP",$D102="DAER",$D102="CONSULTORIA DNIT",$D102="PREGÃO ELETRÔNICO",$D102="DMLU",$D102="DMAE",$D102="CEEE",$D102="EPTC",$D102="ORSE",$D102="SEINFRA",$D102="CREA",$D102="CAU",$D102="CEHOP",$D102="SIURB",$D102="DER-PR",$D102="SUDECAP",$D102=#REF!,$D102=#REF!),VLOOKUP($C102,#REF!,8,FALSE),IF($D102="INDEXADO",VLOOKUP($C102,#REF!,18,FALSE),IF($D102="CCU",VLOOKUP($C102,#REF!,7,FALSE),IF($D102="MERCADO",VLOOKUP(PE_243_2026!$C102,#REF!,9,FALSE),IF($D102="PLEO",VLOOKUP($C102,#REF!,4,FALSE),IF($D102="SICRO",VLOOKUP($C102,#REF!,7,FALSE),IF($D102="SINAPI",IFERROR((VLOOKUP($C102,#REF!,6,FALSE)),(VLOOKUP($C102,#REF!,27,FALSE))),"-")))))))</f>
        <v>#REF!</v>
      </c>
      <c r="Z102" s="30">
        <v>6.19</v>
      </c>
      <c r="AA102" s="95">
        <f t="shared" si="30"/>
        <v>0</v>
      </c>
      <c r="AB102" s="81">
        <f t="shared" si="28"/>
        <v>0</v>
      </c>
      <c r="AC102" s="81">
        <f t="shared" ref="AC102:AC109" si="32">AA102*G102</f>
        <v>0</v>
      </c>
    </row>
    <row r="103" spans="2:29" ht="28.5" customHeight="1" x14ac:dyDescent="0.2">
      <c r="B103" s="100" t="s">
        <v>384</v>
      </c>
      <c r="C103" s="102">
        <v>101553</v>
      </c>
      <c r="D103" s="101" t="s">
        <v>0</v>
      </c>
      <c r="E103" s="103" t="s">
        <v>273</v>
      </c>
      <c r="F103" s="89" t="s">
        <v>203</v>
      </c>
      <c r="G103" s="79"/>
      <c r="H103" s="92"/>
      <c r="I103" s="92">
        <v>3.9524999999999997</v>
      </c>
      <c r="J103" s="92">
        <v>7.1850000000000005</v>
      </c>
      <c r="K103" s="93">
        <f t="shared" si="31"/>
        <v>11.137499999999999</v>
      </c>
      <c r="L103" s="94">
        <v>0.25190000000000001</v>
      </c>
      <c r="M103" s="15">
        <f t="shared" ref="M103:M109" si="33">IFERROR(IF(L103="-",(ROUND(K103,2)),(ROUND(K103*(1+L103),2))),"-")</f>
        <v>13.94</v>
      </c>
      <c r="N103" s="15"/>
      <c r="O103" s="15">
        <f t="shared" ref="O103:O109" si="34">IF(AND($H103=0,$J103=0),$Q103,IF(I103=0,0,IF($L103&lt;&gt;"-",IFERROR(TRUNC(TRUNC((I103*(1+$L103)),2)*$G103,2),0),IFERROR(TRUNC(I103*$G103,2),0))))</f>
        <v>0</v>
      </c>
      <c r="P103" s="15">
        <f t="shared" ref="P103:P109" si="35">IF(J103=0,0,Q103-O103-N103)</f>
        <v>0</v>
      </c>
      <c r="Q103" s="16">
        <f t="shared" ref="Q103:Q109" si="36">IFERROR(ROUND(ROUND(M103,2)*ROUND(G103,2),2),0)</f>
        <v>0</v>
      </c>
      <c r="R103" s="30"/>
      <c r="S103" s="30"/>
      <c r="T103" s="1" t="str">
        <f t="shared" si="0"/>
        <v>3.66</v>
      </c>
      <c r="U103" s="1" t="b">
        <f t="shared" si="29"/>
        <v>0</v>
      </c>
      <c r="V103" s="30"/>
      <c r="W103" s="30"/>
      <c r="X103" s="92">
        <f>IFERROR(IF(OR($D103="ANP",$D103="DAER",$D103="CONSULTORIA DNIT",$D103="PREGÃO ELETRÔNICO",$D103="DMLU",$D103="DMAE",$D103="CEEE",$D103="EPTC",$D103="ORSE",$D103="SEINFRA",$D103="CREA",$D103="CAU",$D103="CEHOP",$D103="SIURB",$D103="DER-PR",$D103="SUDECAP",$D103=#REF!,$D103=#REF!),VLOOKUP($C103,#REF!,7,FALSE),IF($D103="INDEXADO",VLOOKUP($C103,#REF!,17,FALSE),IF($D103="CCU",VLOOKUP($C103,#REF!,6,FALSE),IF($D103="MERCADO",VLOOKUP(PE_243_2026!$C103,#REF!,8,FALSE),IF($D103="PLEO",VLOOKUP($C103,#REF!,4,FALSE),IF($D103="SICRO",VLOOKUP($C103,#REF!,6,FALSE),IF($D103="SINAPI",IFERROR((VLOOKUP($C103,#REF!,5,FALSE)),"-"),"-"))))))),0)</f>
        <v>0</v>
      </c>
      <c r="Y103" s="92" t="e">
        <f>IF(OR($D103="ANP",$D103="DAER",$D103="CONSULTORIA DNIT",$D103="PREGÃO ELETRÔNICO",$D103="DMLU",$D103="DMAE",$D103="CEEE",$D103="EPTC",$D103="ORSE",$D103="SEINFRA",$D103="CREA",$D103="CAU",$D103="CEHOP",$D103="SIURB",$D103="DER-PR",$D103="SUDECAP",$D103=#REF!,$D103=#REF!),VLOOKUP($C103,#REF!,8,FALSE),IF($D103="INDEXADO",VLOOKUP($C103,#REF!,18,FALSE),IF($D103="CCU",VLOOKUP($C103,#REF!,7,FALSE),IF($D103="MERCADO",VLOOKUP(PE_243_2026!$C103,#REF!,9,FALSE),IF($D103="PLEO",VLOOKUP($C103,#REF!,4,FALSE),IF($D103="SICRO",VLOOKUP($C103,#REF!,7,FALSE),IF($D103="SINAPI",IFERROR((VLOOKUP($C103,#REF!,6,FALSE)),(VLOOKUP($C103,#REF!,27,FALSE))),"-")))))))</f>
        <v>#REF!</v>
      </c>
      <c r="Z103" s="30">
        <v>13.94</v>
      </c>
      <c r="AA103" s="95">
        <f t="shared" si="30"/>
        <v>0</v>
      </c>
      <c r="AB103" s="81">
        <f t="shared" si="28"/>
        <v>0</v>
      </c>
      <c r="AC103" s="81">
        <f t="shared" si="32"/>
        <v>0</v>
      </c>
    </row>
    <row r="104" spans="2:29" ht="28.5" customHeight="1" x14ac:dyDescent="0.2">
      <c r="B104" s="100" t="s">
        <v>385</v>
      </c>
      <c r="C104" s="102">
        <v>101554</v>
      </c>
      <c r="D104" s="101" t="s">
        <v>0</v>
      </c>
      <c r="E104" s="91" t="s">
        <v>274</v>
      </c>
      <c r="F104" s="89" t="s">
        <v>203</v>
      </c>
      <c r="G104" s="79"/>
      <c r="H104" s="92"/>
      <c r="I104" s="92">
        <v>3.9524999999999997</v>
      </c>
      <c r="J104" s="92">
        <v>4.335</v>
      </c>
      <c r="K104" s="93">
        <f t="shared" si="31"/>
        <v>8.2874999999999996</v>
      </c>
      <c r="L104" s="94">
        <v>0.25190000000000001</v>
      </c>
      <c r="M104" s="15">
        <f t="shared" si="33"/>
        <v>10.38</v>
      </c>
      <c r="N104" s="15"/>
      <c r="O104" s="15">
        <f t="shared" si="34"/>
        <v>0</v>
      </c>
      <c r="P104" s="15">
        <f t="shared" si="35"/>
        <v>0</v>
      </c>
      <c r="Q104" s="16">
        <f t="shared" si="36"/>
        <v>0</v>
      </c>
      <c r="R104" s="30"/>
      <c r="S104" s="30"/>
      <c r="T104" s="1" t="str">
        <f t="shared" si="0"/>
        <v>3.67</v>
      </c>
      <c r="U104" s="1" t="b">
        <f t="shared" si="29"/>
        <v>0</v>
      </c>
      <c r="V104" s="30"/>
      <c r="W104" s="30"/>
      <c r="X104" s="92">
        <f>IFERROR(IF(OR($D104="ANP",$D104="DAER",$D104="CONSULTORIA DNIT",$D104="PREGÃO ELETRÔNICO",$D104="DMLU",$D104="DMAE",$D104="CEEE",$D104="EPTC",$D104="ORSE",$D104="SEINFRA",$D104="CREA",$D104="CAU",$D104="CEHOP",$D104="SIURB",$D104="DER-PR",$D104="SUDECAP",$D104=#REF!,$D104=#REF!),VLOOKUP($C104,#REF!,7,FALSE),IF($D104="INDEXADO",VLOOKUP($C104,#REF!,17,FALSE),IF($D104="CCU",VLOOKUP($C104,#REF!,6,FALSE),IF($D104="MERCADO",VLOOKUP(PE_243_2026!$C104,#REF!,8,FALSE),IF($D104="PLEO",VLOOKUP($C104,#REF!,4,FALSE),IF($D104="SICRO",VLOOKUP($C104,#REF!,6,FALSE),IF($D104="SINAPI",IFERROR((VLOOKUP($C104,#REF!,5,FALSE)),"-"),"-"))))))),0)</f>
        <v>0</v>
      </c>
      <c r="Y104" s="92" t="e">
        <f>IF(OR($D104="ANP",$D104="DAER",$D104="CONSULTORIA DNIT",$D104="PREGÃO ELETRÔNICO",$D104="DMLU",$D104="DMAE",$D104="CEEE",$D104="EPTC",$D104="ORSE",$D104="SEINFRA",$D104="CREA",$D104="CAU",$D104="CEHOP",$D104="SIURB",$D104="DER-PR",$D104="SUDECAP",$D104=#REF!,$D104=#REF!),VLOOKUP($C104,#REF!,8,FALSE),IF($D104="INDEXADO",VLOOKUP($C104,#REF!,18,FALSE),IF($D104="CCU",VLOOKUP($C104,#REF!,7,FALSE),IF($D104="MERCADO",VLOOKUP(PE_243_2026!$C104,#REF!,9,FALSE),IF($D104="PLEO",VLOOKUP($C104,#REF!,4,FALSE),IF($D104="SICRO",VLOOKUP($C104,#REF!,7,FALSE),IF($D104="SINAPI",IFERROR((VLOOKUP($C104,#REF!,6,FALSE)),(VLOOKUP($C104,#REF!,27,FALSE))),"-")))))))</f>
        <v>#REF!</v>
      </c>
      <c r="Z104" s="30">
        <v>10.37</v>
      </c>
      <c r="AA104" s="95">
        <f t="shared" si="30"/>
        <v>1.0000000000001563E-2</v>
      </c>
      <c r="AB104" s="81">
        <f t="shared" si="28"/>
        <v>0</v>
      </c>
      <c r="AC104" s="81">
        <f t="shared" si="32"/>
        <v>0</v>
      </c>
    </row>
    <row r="105" spans="2:29" ht="28.5" customHeight="1" x14ac:dyDescent="0.2">
      <c r="B105" s="100" t="s">
        <v>386</v>
      </c>
      <c r="C105" s="102">
        <v>101555</v>
      </c>
      <c r="D105" s="101" t="s">
        <v>0</v>
      </c>
      <c r="E105" s="91" t="s">
        <v>275</v>
      </c>
      <c r="F105" s="89" t="s">
        <v>203</v>
      </c>
      <c r="G105" s="79"/>
      <c r="H105" s="92"/>
      <c r="I105" s="92">
        <v>3.9524999999999997</v>
      </c>
      <c r="J105" s="92">
        <v>1.7399999999999998</v>
      </c>
      <c r="K105" s="93">
        <f t="shared" si="31"/>
        <v>5.692499999999999</v>
      </c>
      <c r="L105" s="94">
        <v>0.25190000000000001</v>
      </c>
      <c r="M105" s="15">
        <f t="shared" si="33"/>
        <v>7.13</v>
      </c>
      <c r="N105" s="15"/>
      <c r="O105" s="15">
        <f t="shared" si="34"/>
        <v>0</v>
      </c>
      <c r="P105" s="15">
        <f t="shared" si="35"/>
        <v>0</v>
      </c>
      <c r="Q105" s="16">
        <f t="shared" si="36"/>
        <v>0</v>
      </c>
      <c r="R105" s="30"/>
      <c r="S105" s="30"/>
      <c r="T105" s="1" t="str">
        <f t="shared" si="0"/>
        <v>3.68</v>
      </c>
      <c r="U105" s="1" t="b">
        <f t="shared" si="29"/>
        <v>0</v>
      </c>
      <c r="V105" s="30"/>
      <c r="W105" s="30"/>
      <c r="X105" s="92">
        <f>IFERROR(IF(OR($D105="ANP",$D105="DAER",$D105="CONSULTORIA DNIT",$D105="PREGÃO ELETRÔNICO",$D105="DMLU",$D105="DMAE",$D105="CEEE",$D105="EPTC",$D105="ORSE",$D105="SEINFRA",$D105="CREA",$D105="CAU",$D105="CEHOP",$D105="SIURB",$D105="DER-PR",$D105="SUDECAP",$D105=#REF!,$D105=#REF!),VLOOKUP($C105,#REF!,7,FALSE),IF($D105="INDEXADO",VLOOKUP($C105,#REF!,17,FALSE),IF($D105="CCU",VLOOKUP($C105,#REF!,6,FALSE),IF($D105="MERCADO",VLOOKUP(PE_243_2026!$C105,#REF!,8,FALSE),IF($D105="PLEO",VLOOKUP($C105,#REF!,4,FALSE),IF($D105="SICRO",VLOOKUP($C105,#REF!,6,FALSE),IF($D105="SINAPI",IFERROR((VLOOKUP($C105,#REF!,5,FALSE)),"-"),"-"))))))),0)</f>
        <v>0</v>
      </c>
      <c r="Y105" s="92" t="e">
        <f>IF(OR($D105="ANP",$D105="DAER",$D105="CONSULTORIA DNIT",$D105="PREGÃO ELETRÔNICO",$D105="DMLU",$D105="DMAE",$D105="CEEE",$D105="EPTC",$D105="ORSE",$D105="SEINFRA",$D105="CREA",$D105="CAU",$D105="CEHOP",$D105="SIURB",$D105="DER-PR",$D105="SUDECAP",$D105=#REF!,$D105=#REF!),VLOOKUP($C105,#REF!,8,FALSE),IF($D105="INDEXADO",VLOOKUP($C105,#REF!,18,FALSE),IF($D105="CCU",VLOOKUP($C105,#REF!,7,FALSE),IF($D105="MERCADO",VLOOKUP(PE_243_2026!$C105,#REF!,9,FALSE),IF($D105="PLEO",VLOOKUP($C105,#REF!,4,FALSE),IF($D105="SICRO",VLOOKUP($C105,#REF!,7,FALSE),IF($D105="SINAPI",IFERROR((VLOOKUP($C105,#REF!,6,FALSE)),(VLOOKUP($C105,#REF!,27,FALSE))),"-")))))))</f>
        <v>#REF!</v>
      </c>
      <c r="Z105" s="30">
        <v>7.13</v>
      </c>
      <c r="AA105" s="95">
        <f t="shared" si="30"/>
        <v>0</v>
      </c>
      <c r="AB105" s="81">
        <f t="shared" si="28"/>
        <v>0</v>
      </c>
      <c r="AC105" s="81">
        <f t="shared" si="32"/>
        <v>0</v>
      </c>
    </row>
    <row r="106" spans="2:29" ht="27" customHeight="1" x14ac:dyDescent="0.2">
      <c r="B106" s="100" t="s">
        <v>387</v>
      </c>
      <c r="C106" s="102">
        <v>101636</v>
      </c>
      <c r="D106" s="101" t="s">
        <v>0</v>
      </c>
      <c r="E106" s="91" t="s">
        <v>250</v>
      </c>
      <c r="F106" s="89" t="s">
        <v>203</v>
      </c>
      <c r="G106" s="79"/>
      <c r="H106" s="92"/>
      <c r="I106" s="92">
        <v>31.575000000000003</v>
      </c>
      <c r="J106" s="92">
        <v>78.217500000000001</v>
      </c>
      <c r="K106" s="93">
        <f t="shared" si="31"/>
        <v>109.7925</v>
      </c>
      <c r="L106" s="94">
        <v>0.25190000000000001</v>
      </c>
      <c r="M106" s="15">
        <f t="shared" si="33"/>
        <v>137.44999999999999</v>
      </c>
      <c r="N106" s="15"/>
      <c r="O106" s="15">
        <f t="shared" si="34"/>
        <v>0</v>
      </c>
      <c r="P106" s="15">
        <f t="shared" si="35"/>
        <v>0</v>
      </c>
      <c r="Q106" s="16">
        <f t="shared" si="36"/>
        <v>0</v>
      </c>
      <c r="R106" s="30"/>
      <c r="S106" s="30"/>
      <c r="T106" s="1" t="str">
        <f t="shared" si="0"/>
        <v>3.69</v>
      </c>
      <c r="U106" s="1" t="b">
        <f t="shared" si="29"/>
        <v>0</v>
      </c>
      <c r="V106" s="30"/>
      <c r="W106" s="30"/>
      <c r="X106" s="92">
        <f>IFERROR(IF(OR($D106="ANP",$D106="DAER",$D106="CONSULTORIA DNIT",$D106="PREGÃO ELETRÔNICO",$D106="DMLU",$D106="DMAE",$D106="CEEE",$D106="EPTC",$D106="ORSE",$D106="SEINFRA",$D106="CREA",$D106="CAU",$D106="CEHOP",$D106="SIURB",$D106="DER-PR",$D106="SUDECAP",$D106=#REF!,$D106=#REF!),VLOOKUP($C106,#REF!,7,FALSE),IF($D106="INDEXADO",VLOOKUP($C106,#REF!,17,FALSE),IF($D106="CCU",VLOOKUP($C106,#REF!,6,FALSE),IF($D106="MERCADO",VLOOKUP(PE_243_2026!$C106,#REF!,8,FALSE),IF($D106="PLEO",VLOOKUP($C106,#REF!,4,FALSE),IF($D106="SICRO",VLOOKUP($C106,#REF!,6,FALSE),IF($D106="SINAPI",IFERROR((VLOOKUP($C106,#REF!,5,FALSE)),"-"),"-"))))))),0)</f>
        <v>0</v>
      </c>
      <c r="Y106" s="92" t="e">
        <f>IF(OR($D106="ANP",$D106="DAER",$D106="CONSULTORIA DNIT",$D106="PREGÃO ELETRÔNICO",$D106="DMLU",$D106="DMAE",$D106="CEEE",$D106="EPTC",$D106="ORSE",$D106="SEINFRA",$D106="CREA",$D106="CAU",$D106="CEHOP",$D106="SIURB",$D106="DER-PR",$D106="SUDECAP",$D106=#REF!,$D106=#REF!),VLOOKUP($C106,#REF!,8,FALSE),IF($D106="INDEXADO",VLOOKUP($C106,#REF!,18,FALSE),IF($D106="CCU",VLOOKUP($C106,#REF!,7,FALSE),IF($D106="MERCADO",VLOOKUP(PE_243_2026!$C106,#REF!,9,FALSE),IF($D106="PLEO",VLOOKUP($C106,#REF!,4,FALSE),IF($D106="SICRO",VLOOKUP($C106,#REF!,7,FALSE),IF($D106="SINAPI",IFERROR((VLOOKUP($C106,#REF!,6,FALSE)),(VLOOKUP($C106,#REF!,27,FALSE))),"-")))))))</f>
        <v>#REF!</v>
      </c>
      <c r="Z106" s="30">
        <v>137.44999999999999</v>
      </c>
      <c r="AA106" s="95">
        <f t="shared" si="30"/>
        <v>0</v>
      </c>
      <c r="AB106" s="81">
        <f t="shared" si="28"/>
        <v>0</v>
      </c>
      <c r="AC106" s="81">
        <f t="shared" si="32"/>
        <v>0</v>
      </c>
    </row>
    <row r="107" spans="2:29" ht="27" customHeight="1" x14ac:dyDescent="0.2">
      <c r="B107" s="100" t="s">
        <v>388</v>
      </c>
      <c r="C107" s="102">
        <v>101659</v>
      </c>
      <c r="D107" s="101" t="s">
        <v>0</v>
      </c>
      <c r="E107" s="103" t="s">
        <v>251</v>
      </c>
      <c r="F107" s="89" t="s">
        <v>203</v>
      </c>
      <c r="G107" s="79"/>
      <c r="H107" s="92"/>
      <c r="I107" s="92">
        <v>15.404999999999999</v>
      </c>
      <c r="J107" s="92">
        <v>380.67750000000001</v>
      </c>
      <c r="K107" s="93">
        <f t="shared" si="31"/>
        <v>396.08249999999998</v>
      </c>
      <c r="L107" s="94">
        <v>0.25190000000000001</v>
      </c>
      <c r="M107" s="15">
        <f t="shared" si="33"/>
        <v>495.86</v>
      </c>
      <c r="N107" s="15"/>
      <c r="O107" s="15">
        <f t="shared" si="34"/>
        <v>0</v>
      </c>
      <c r="P107" s="15">
        <f t="shared" si="35"/>
        <v>0</v>
      </c>
      <c r="Q107" s="16">
        <f t="shared" si="36"/>
        <v>0</v>
      </c>
      <c r="R107" s="30"/>
      <c r="S107" s="30"/>
      <c r="T107" s="1" t="str">
        <f t="shared" si="0"/>
        <v>3.70</v>
      </c>
      <c r="U107" s="1" t="b">
        <f t="shared" si="29"/>
        <v>0</v>
      </c>
      <c r="V107" s="30"/>
      <c r="W107" s="30"/>
      <c r="X107" s="92">
        <f>IFERROR(IF(OR($D107="ANP",$D107="DAER",$D107="CONSULTORIA DNIT",$D107="PREGÃO ELETRÔNICO",$D107="DMLU",$D107="DMAE",$D107="CEEE",$D107="EPTC",$D107="ORSE",$D107="SEINFRA",$D107="CREA",$D107="CAU",$D107="CEHOP",$D107="SIURB",$D107="DER-PR",$D107="SUDECAP",$D107=#REF!,$D107=#REF!),VLOOKUP($C107,#REF!,7,FALSE),IF($D107="INDEXADO",VLOOKUP($C107,#REF!,17,FALSE),IF($D107="CCU",VLOOKUP($C107,#REF!,6,FALSE),IF($D107="MERCADO",VLOOKUP(PE_243_2026!$C107,#REF!,8,FALSE),IF($D107="PLEO",VLOOKUP($C107,#REF!,4,FALSE),IF($D107="SICRO",VLOOKUP($C107,#REF!,6,FALSE),IF($D107="SINAPI",IFERROR((VLOOKUP($C107,#REF!,5,FALSE)),"-"),"-"))))))),0)</f>
        <v>0</v>
      </c>
      <c r="Y107" s="92" t="e">
        <f>IF(OR($D107="ANP",$D107="DAER",$D107="CONSULTORIA DNIT",$D107="PREGÃO ELETRÔNICO",$D107="DMLU",$D107="DMAE",$D107="CEEE",$D107="EPTC",$D107="ORSE",$D107="SEINFRA",$D107="CREA",$D107="CAU",$D107="CEHOP",$D107="SIURB",$D107="DER-PR",$D107="SUDECAP",$D107=#REF!,$D107=#REF!),VLOOKUP($C107,#REF!,8,FALSE),IF($D107="INDEXADO",VLOOKUP($C107,#REF!,18,FALSE),IF($D107="CCU",VLOOKUP($C107,#REF!,7,FALSE),IF($D107="MERCADO",VLOOKUP(PE_243_2026!$C107,#REF!,9,FALSE),IF($D107="PLEO",VLOOKUP($C107,#REF!,4,FALSE),IF($D107="SICRO",VLOOKUP($C107,#REF!,7,FALSE),IF($D107="SINAPI",IFERROR((VLOOKUP($C107,#REF!,6,FALSE)),(VLOOKUP($C107,#REF!,27,FALSE))),"-")))))))</f>
        <v>#REF!</v>
      </c>
      <c r="Z107" s="30">
        <v>495.86</v>
      </c>
      <c r="AA107" s="95">
        <f t="shared" si="30"/>
        <v>0</v>
      </c>
      <c r="AB107" s="81">
        <f t="shared" si="28"/>
        <v>0</v>
      </c>
      <c r="AC107" s="81">
        <f t="shared" si="32"/>
        <v>0</v>
      </c>
    </row>
    <row r="108" spans="2:29" ht="27" customHeight="1" x14ac:dyDescent="0.2">
      <c r="B108" s="100" t="s">
        <v>389</v>
      </c>
      <c r="C108" s="102">
        <v>101632</v>
      </c>
      <c r="D108" s="101" t="s">
        <v>0</v>
      </c>
      <c r="E108" s="91" t="s">
        <v>252</v>
      </c>
      <c r="F108" s="89" t="s">
        <v>203</v>
      </c>
      <c r="G108" s="79"/>
      <c r="H108" s="92"/>
      <c r="I108" s="92">
        <v>0.63</v>
      </c>
      <c r="J108" s="92">
        <v>20.512500000000003</v>
      </c>
      <c r="K108" s="93">
        <f t="shared" si="31"/>
        <v>21.142500000000002</v>
      </c>
      <c r="L108" s="94">
        <v>0.25190000000000001</v>
      </c>
      <c r="M108" s="15">
        <f t="shared" si="33"/>
        <v>26.47</v>
      </c>
      <c r="N108" s="15"/>
      <c r="O108" s="15">
        <f t="shared" si="34"/>
        <v>0</v>
      </c>
      <c r="P108" s="15">
        <f t="shared" si="35"/>
        <v>0</v>
      </c>
      <c r="Q108" s="16">
        <f t="shared" si="36"/>
        <v>0</v>
      </c>
      <c r="R108" s="30"/>
      <c r="S108" s="30"/>
      <c r="T108" s="1" t="str">
        <f t="shared" ref="T108:T109" si="37">B108</f>
        <v>3.71</v>
      </c>
      <c r="U108" s="1" t="b">
        <f t="shared" si="29"/>
        <v>0</v>
      </c>
      <c r="V108" s="30"/>
      <c r="W108" s="30"/>
      <c r="X108" s="92">
        <f>IFERROR(IF(OR($D108="ANP",$D108="DAER",$D108="CONSULTORIA DNIT",$D108="PREGÃO ELETRÔNICO",$D108="DMLU",$D108="DMAE",$D108="CEEE",$D108="EPTC",$D108="ORSE",$D108="SEINFRA",$D108="CREA",$D108="CAU",$D108="CEHOP",$D108="SIURB",$D108="DER-PR",$D108="SUDECAP",$D108=#REF!,$D108=#REF!),VLOOKUP($C108,#REF!,7,FALSE),IF($D108="INDEXADO",VLOOKUP($C108,#REF!,17,FALSE),IF($D108="CCU",VLOOKUP($C108,#REF!,6,FALSE),IF($D108="MERCADO",VLOOKUP(PE_243_2026!$C108,#REF!,8,FALSE),IF($D108="PLEO",VLOOKUP($C108,#REF!,4,FALSE),IF($D108="SICRO",VLOOKUP($C108,#REF!,6,FALSE),IF($D108="SINAPI",IFERROR((VLOOKUP($C108,#REF!,5,FALSE)),"-"),"-"))))))),0)</f>
        <v>0</v>
      </c>
      <c r="Y108" s="92" t="e">
        <f>IF(OR($D108="ANP",$D108="DAER",$D108="CONSULTORIA DNIT",$D108="PREGÃO ELETRÔNICO",$D108="DMLU",$D108="DMAE",$D108="CEEE",$D108="EPTC",$D108="ORSE",$D108="SEINFRA",$D108="CREA",$D108="CAU",$D108="CEHOP",$D108="SIURB",$D108="DER-PR",$D108="SUDECAP",$D108=#REF!,$D108=#REF!),VLOOKUP($C108,#REF!,8,FALSE),IF($D108="INDEXADO",VLOOKUP($C108,#REF!,18,FALSE),IF($D108="CCU",VLOOKUP($C108,#REF!,7,FALSE),IF($D108="MERCADO",VLOOKUP(PE_243_2026!$C108,#REF!,9,FALSE),IF($D108="PLEO",VLOOKUP($C108,#REF!,4,FALSE),IF($D108="SICRO",VLOOKUP($C108,#REF!,7,FALSE),IF($D108="SINAPI",IFERROR((VLOOKUP($C108,#REF!,6,FALSE)),(VLOOKUP($C108,#REF!,27,FALSE))),"-")))))))</f>
        <v>#REF!</v>
      </c>
      <c r="Z108" s="30">
        <v>26.47</v>
      </c>
      <c r="AA108" s="95">
        <f t="shared" si="30"/>
        <v>0</v>
      </c>
      <c r="AB108" s="81">
        <f t="shared" ref="AB108:AB161" si="38">M108*G108</f>
        <v>0</v>
      </c>
      <c r="AC108" s="81">
        <f t="shared" si="32"/>
        <v>0</v>
      </c>
    </row>
    <row r="109" spans="2:29" ht="27" customHeight="1" x14ac:dyDescent="0.2">
      <c r="B109" s="100" t="s">
        <v>390</v>
      </c>
      <c r="C109" s="102">
        <v>101633</v>
      </c>
      <c r="D109" s="101" t="s">
        <v>0</v>
      </c>
      <c r="E109" s="91" t="s">
        <v>253</v>
      </c>
      <c r="F109" s="89" t="s">
        <v>203</v>
      </c>
      <c r="G109" s="79"/>
      <c r="H109" s="92"/>
      <c r="I109" s="92">
        <v>7.2225000000000001</v>
      </c>
      <c r="J109" s="92">
        <v>64.987500000000011</v>
      </c>
      <c r="K109" s="93">
        <f t="shared" si="31"/>
        <v>72.210000000000008</v>
      </c>
      <c r="L109" s="94">
        <v>0.25190000000000001</v>
      </c>
      <c r="M109" s="15">
        <f t="shared" si="33"/>
        <v>90.4</v>
      </c>
      <c r="N109" s="15"/>
      <c r="O109" s="15">
        <f t="shared" si="34"/>
        <v>0</v>
      </c>
      <c r="P109" s="15">
        <f t="shared" si="35"/>
        <v>0</v>
      </c>
      <c r="Q109" s="16">
        <f t="shared" si="36"/>
        <v>0</v>
      </c>
      <c r="R109" s="30"/>
      <c r="S109" s="30"/>
      <c r="T109" s="1" t="str">
        <f t="shared" si="37"/>
        <v>3.72</v>
      </c>
      <c r="U109" s="1" t="b">
        <f t="shared" si="29"/>
        <v>0</v>
      </c>
      <c r="V109" s="30"/>
      <c r="W109" s="30"/>
      <c r="X109" s="92">
        <f>IFERROR(IF(OR($D109="ANP",$D109="DAER",$D109="CONSULTORIA DNIT",$D109="PREGÃO ELETRÔNICO",$D109="DMLU",$D109="DMAE",$D109="CEEE",$D109="EPTC",$D109="ORSE",$D109="SEINFRA",$D109="CREA",$D109="CAU",$D109="CEHOP",$D109="SIURB",$D109="DER-PR",$D109="SUDECAP",$D109=#REF!,$D109=#REF!),VLOOKUP($C109,#REF!,7,FALSE),IF($D109="INDEXADO",VLOOKUP($C109,#REF!,17,FALSE),IF($D109="CCU",VLOOKUP($C109,#REF!,6,FALSE),IF($D109="MERCADO",VLOOKUP(PE_243_2026!$C109,#REF!,8,FALSE),IF($D109="PLEO",VLOOKUP($C109,#REF!,4,FALSE),IF($D109="SICRO",VLOOKUP($C109,#REF!,6,FALSE),IF($D109="SINAPI",IFERROR((VLOOKUP($C109,#REF!,5,FALSE)),"-"),"-"))))))),0)</f>
        <v>0</v>
      </c>
      <c r="Y109" s="92" t="e">
        <f>IF(OR($D109="ANP",$D109="DAER",$D109="CONSULTORIA DNIT",$D109="PREGÃO ELETRÔNICO",$D109="DMLU",$D109="DMAE",$D109="CEEE",$D109="EPTC",$D109="ORSE",$D109="SEINFRA",$D109="CREA",$D109="CAU",$D109="CEHOP",$D109="SIURB",$D109="DER-PR",$D109="SUDECAP",$D109=#REF!,$D109=#REF!),VLOOKUP($C109,#REF!,8,FALSE),IF($D109="INDEXADO",VLOOKUP($C109,#REF!,18,FALSE),IF($D109="CCU",VLOOKUP($C109,#REF!,7,FALSE),IF($D109="MERCADO",VLOOKUP(PE_243_2026!$C109,#REF!,9,FALSE),IF($D109="PLEO",VLOOKUP($C109,#REF!,4,FALSE),IF($D109="SICRO",VLOOKUP($C109,#REF!,7,FALSE),IF($D109="SINAPI",IFERROR((VLOOKUP($C109,#REF!,6,FALSE)),(VLOOKUP($C109,#REF!,27,FALSE))),"-")))))))</f>
        <v>#REF!</v>
      </c>
      <c r="Z109" s="30">
        <v>90.4</v>
      </c>
      <c r="AA109" s="95">
        <f t="shared" si="30"/>
        <v>0</v>
      </c>
      <c r="AB109" s="81">
        <f t="shared" si="38"/>
        <v>0</v>
      </c>
      <c r="AC109" s="81">
        <f t="shared" si="32"/>
        <v>0</v>
      </c>
    </row>
    <row r="110" spans="2:29" ht="24.6" customHeight="1" x14ac:dyDescent="0.2">
      <c r="B110" s="24"/>
      <c r="C110" s="25"/>
      <c r="D110" s="25"/>
      <c r="E110" s="25"/>
      <c r="F110" s="25"/>
      <c r="G110" s="25"/>
      <c r="H110" s="25"/>
      <c r="I110" s="25"/>
      <c r="J110" s="25"/>
      <c r="K110" s="25"/>
      <c r="L110" s="12"/>
      <c r="M110" s="26" t="s">
        <v>396</v>
      </c>
      <c r="N110" s="27"/>
      <c r="O110" s="27">
        <f>SUM(O38:O109)</f>
        <v>0</v>
      </c>
      <c r="P110" s="27">
        <f>SUM(P38:P109)</f>
        <v>0</v>
      </c>
      <c r="Q110" s="28">
        <f>SUM(Q38:Q109)</f>
        <v>0</v>
      </c>
      <c r="R110" s="99"/>
      <c r="S110" s="1">
        <v>1</v>
      </c>
      <c r="T110" s="1"/>
      <c r="U110" s="1">
        <f t="shared" si="29"/>
        <v>0</v>
      </c>
      <c r="V110" s="54">
        <f>SUM(O110:P110)</f>
        <v>0</v>
      </c>
      <c r="W110" s="1" t="str">
        <f>IF(V110&lt;&gt;Q110,"erro","ok")</f>
        <v>ok</v>
      </c>
      <c r="X110" s="25"/>
      <c r="Y110" s="25"/>
      <c r="Z110" s="1"/>
      <c r="AA110" s="95"/>
      <c r="AC110" s="81"/>
    </row>
    <row r="111" spans="2:29" x14ac:dyDescent="0.2">
      <c r="B111" s="29"/>
      <c r="C111" s="30"/>
      <c r="D111" s="31"/>
      <c r="E111" s="31"/>
      <c r="F111" s="30"/>
      <c r="G111" s="30"/>
      <c r="H111" s="30"/>
      <c r="I111" s="30"/>
      <c r="J111" s="30"/>
      <c r="K111" s="30"/>
      <c r="L111" s="1"/>
      <c r="M111" s="30"/>
      <c r="N111" s="30"/>
      <c r="O111" s="30"/>
      <c r="P111" s="30"/>
      <c r="Q111" s="32"/>
      <c r="R111" s="1"/>
      <c r="S111" s="1"/>
      <c r="T111" s="1">
        <f t="shared" si="0"/>
        <v>0</v>
      </c>
      <c r="U111" s="1">
        <f t="shared" si="29"/>
        <v>0</v>
      </c>
      <c r="V111" s="1"/>
      <c r="W111" s="1"/>
      <c r="X111" s="30"/>
      <c r="Y111" s="30"/>
      <c r="Z111" s="1"/>
      <c r="AA111" s="95"/>
      <c r="AC111" s="81"/>
    </row>
    <row r="112" spans="2:29" x14ac:dyDescent="0.2">
      <c r="B112" s="9">
        <v>4</v>
      </c>
      <c r="C112" s="10"/>
      <c r="D112" s="10"/>
      <c r="E112" s="11" t="s">
        <v>302</v>
      </c>
      <c r="F112" s="11"/>
      <c r="G112" s="11"/>
      <c r="H112" s="11"/>
      <c r="I112" s="11"/>
      <c r="J112" s="11"/>
      <c r="K112" s="11"/>
      <c r="L112" s="12"/>
      <c r="M112" s="11"/>
      <c r="N112" s="11"/>
      <c r="O112" s="11"/>
      <c r="P112" s="11"/>
      <c r="Q112" s="13">
        <f>Q162</f>
        <v>0</v>
      </c>
      <c r="R112" s="1"/>
      <c r="S112" s="1"/>
      <c r="T112" s="1">
        <f t="shared" si="0"/>
        <v>4</v>
      </c>
      <c r="U112" s="1">
        <f t="shared" si="29"/>
        <v>0</v>
      </c>
      <c r="V112" s="1"/>
      <c r="W112" s="1"/>
      <c r="X112" s="11"/>
      <c r="Y112" s="11"/>
      <c r="Z112" s="1"/>
      <c r="AA112" s="95"/>
      <c r="AC112" s="81"/>
    </row>
    <row r="113" spans="2:29" ht="24.75" customHeight="1" x14ac:dyDescent="0.2">
      <c r="B113" s="100" t="s">
        <v>95</v>
      </c>
      <c r="C113" s="89" t="s">
        <v>155</v>
      </c>
      <c r="D113" s="90" t="s">
        <v>1</v>
      </c>
      <c r="E113" s="91" t="s">
        <v>315</v>
      </c>
      <c r="F113" s="89" t="s">
        <v>203</v>
      </c>
      <c r="G113" s="79"/>
      <c r="H113" s="92"/>
      <c r="I113" s="92">
        <v>1408.32</v>
      </c>
      <c r="J113" s="92">
        <v>0</v>
      </c>
      <c r="K113" s="93">
        <f t="shared" ref="K113:K161" si="39">I113+J113</f>
        <v>1408.32</v>
      </c>
      <c r="L113" s="94">
        <v>0.25190000000000001</v>
      </c>
      <c r="M113" s="15">
        <f>IFERROR(IF(L113="-",(ROUND(K113,2)),(ROUND(K113*(1+L113),2))),"-")</f>
        <v>1763.08</v>
      </c>
      <c r="N113" s="15"/>
      <c r="O113" s="15">
        <f>IF(AND($H113=0,$J113=0),$Q113,IF(I113=0,0,IF($L113&lt;&gt;"-",IFERROR(TRUNC(TRUNC((I113*(1+$L113)),2)*$G113,2),0),IFERROR(TRUNC(I113*$G113,2),0))))</f>
        <v>0</v>
      </c>
      <c r="P113" s="15">
        <f>IF(J113=0,0,Q113-O113-N113)</f>
        <v>0</v>
      </c>
      <c r="Q113" s="16">
        <f>IFERROR(ROUND(ROUND(M113,2)*ROUND(G113,2),2),0)</f>
        <v>0</v>
      </c>
      <c r="R113" s="30"/>
      <c r="S113" s="30"/>
      <c r="T113" s="1" t="str">
        <f t="shared" si="0"/>
        <v>4.1</v>
      </c>
      <c r="U113" s="1">
        <f t="shared" si="29"/>
        <v>0</v>
      </c>
      <c r="V113" s="30"/>
      <c r="W113" s="30"/>
      <c r="X113" s="92">
        <f>IFERROR(IF(OR($D113="ANP",$D113="DAER",$D113="CONSULTORIA DNIT",$D113="PREGÃO ELETRÔNICO",$D113="DMLU",$D113="DMAE",$D113="CEEE",$D113="EPTC",$D113="ORSE",$D113="SEINFRA",$D113="CREA",$D113="CAU",$D113="CEHOP",$D113="SIURB",$D113="DER-PR",$D113="SUDECAP",$D113=#REF!,$D113=#REF!),VLOOKUP($C113,#REF!,7,FALSE),IF($D113="INDEXADO",VLOOKUP($C113,#REF!,17,FALSE),IF($D113="CCU",VLOOKUP($C113,#REF!,6,FALSE),IF($D113="MERCADO",VLOOKUP(PE_243_2026!$C113,#REF!,8,FALSE),IF($D113="PLEO",VLOOKUP($C113,#REF!,4,FALSE),IF($D113="SICRO",VLOOKUP($C113,#REF!,6,FALSE),IF($D113="SINAPI",IFERROR((VLOOKUP($C113,#REF!,5,FALSE)),"-"),"-"))))))),0)</f>
        <v>0</v>
      </c>
      <c r="Y113" s="92" t="e">
        <f>IF(OR($D113="ANP",$D113="DAER",$D113="CONSULTORIA DNIT",$D113="PREGÃO ELETRÔNICO",$D113="DMLU",$D113="DMAE",$D113="CEEE",$D113="EPTC",$D113="ORSE",$D113="SEINFRA",$D113="CREA",$D113="CAU",$D113="CEHOP",$D113="SIURB",$D113="DER-PR",$D113="SUDECAP",$D113=#REF!,$D113=#REF!),VLOOKUP($C113,#REF!,8,FALSE),IF($D113="INDEXADO",VLOOKUP($C113,#REF!,18,FALSE),IF($D113="CCU",VLOOKUP($C113,#REF!,7,FALSE),IF($D113="MERCADO",VLOOKUP(PE_243_2026!$C113,#REF!,9,FALSE),IF($D113="PLEO",VLOOKUP($C113,#REF!,4,FALSE),IF($D113="SICRO",VLOOKUP($C113,#REF!,7,FALSE),IF($D113="SINAPI",IFERROR((VLOOKUP($C113,#REF!,6,FALSE)),(VLOOKUP($C113,#REF!,27,FALSE))),"-")))))))</f>
        <v>#REF!</v>
      </c>
      <c r="Z113" s="1">
        <v>1763.08</v>
      </c>
      <c r="AA113" s="95">
        <f t="shared" si="30"/>
        <v>0</v>
      </c>
      <c r="AB113" s="81">
        <f t="shared" si="38"/>
        <v>0</v>
      </c>
      <c r="AC113" s="81">
        <f t="shared" ref="AC113:AC161" si="40">AA113*G113</f>
        <v>0</v>
      </c>
    </row>
    <row r="114" spans="2:29" ht="24.75" customHeight="1" x14ac:dyDescent="0.2">
      <c r="B114" s="100" t="s">
        <v>96</v>
      </c>
      <c r="C114" s="102" t="s">
        <v>165</v>
      </c>
      <c r="D114" s="101" t="s">
        <v>1</v>
      </c>
      <c r="E114" s="91" t="s">
        <v>344</v>
      </c>
      <c r="F114" s="89" t="s">
        <v>203</v>
      </c>
      <c r="G114" s="79"/>
      <c r="H114" s="92"/>
      <c r="I114" s="92">
        <v>444.57</v>
      </c>
      <c r="J114" s="92">
        <v>0</v>
      </c>
      <c r="K114" s="93">
        <f t="shared" si="39"/>
        <v>444.57</v>
      </c>
      <c r="L114" s="94">
        <v>0.25190000000000001</v>
      </c>
      <c r="M114" s="15">
        <f t="shared" ref="M114:M161" si="41">IFERROR(IF(L114="-",(ROUND(K114,2)),(ROUND(K114*(1+L114),2))),"-")</f>
        <v>556.55999999999995</v>
      </c>
      <c r="N114" s="15"/>
      <c r="O114" s="15">
        <f t="shared" ref="O114:O161" si="42">IF(AND($H114=0,$J114=0),$Q114,IF(I114=0,0,IF($L114&lt;&gt;"-",IFERROR(TRUNC(TRUNC((I114*(1+$L114)),2)*$G114,2),0),IFERROR(TRUNC(I114*$G114,2),0))))</f>
        <v>0</v>
      </c>
      <c r="P114" s="15">
        <f t="shared" ref="P114:P161" si="43">IF(J114=0,0,Q114-O114-N114)</f>
        <v>0</v>
      </c>
      <c r="Q114" s="16">
        <f t="shared" ref="Q114:Q161" si="44">IFERROR(ROUND(ROUND(M114,2)*ROUND(G114,2),2),0)</f>
        <v>0</v>
      </c>
      <c r="R114" s="30"/>
      <c r="S114" s="30"/>
      <c r="T114" s="1" t="str">
        <f t="shared" si="0"/>
        <v>4.2</v>
      </c>
      <c r="U114" s="1">
        <f t="shared" si="29"/>
        <v>0</v>
      </c>
      <c r="V114" s="30"/>
      <c r="W114" s="30"/>
      <c r="X114" s="92">
        <f>IFERROR(IF(OR($D114="ANP",$D114="DAER",$D114="CONSULTORIA DNIT",$D114="PREGÃO ELETRÔNICO",$D114="DMLU",$D114="DMAE",$D114="CEEE",$D114="EPTC",$D114="ORSE",$D114="SEINFRA",$D114="CREA",$D114="CAU",$D114="CEHOP",$D114="SIURB",$D114="DER-PR",$D114="SUDECAP",$D114=#REF!,$D114=#REF!),VLOOKUP($C114,#REF!,7,FALSE),IF($D114="INDEXADO",VLOOKUP($C114,#REF!,17,FALSE),IF($D114="CCU",VLOOKUP($C114,#REF!,6,FALSE),IF($D114="MERCADO",VLOOKUP(PE_243_2026!$C114,#REF!,8,FALSE),IF($D114="PLEO",VLOOKUP($C114,#REF!,4,FALSE),IF($D114="SICRO",VLOOKUP($C114,#REF!,6,FALSE),IF($D114="SINAPI",IFERROR((VLOOKUP($C114,#REF!,5,FALSE)),"-"),"-"))))))),0)</f>
        <v>0</v>
      </c>
      <c r="Y114" s="92" t="e">
        <f>IF(OR($D114="ANP",$D114="DAER",$D114="CONSULTORIA DNIT",$D114="PREGÃO ELETRÔNICO",$D114="DMLU",$D114="DMAE",$D114="CEEE",$D114="EPTC",$D114="ORSE",$D114="SEINFRA",$D114="CREA",$D114="CAU",$D114="CEHOP",$D114="SIURB",$D114="DER-PR",$D114="SUDECAP",$D114=#REF!,$D114=#REF!),VLOOKUP($C114,#REF!,8,FALSE),IF($D114="INDEXADO",VLOOKUP($C114,#REF!,18,FALSE),IF($D114="CCU",VLOOKUP($C114,#REF!,7,FALSE),IF($D114="MERCADO",VLOOKUP(PE_243_2026!$C114,#REF!,9,FALSE),IF($D114="PLEO",VLOOKUP($C114,#REF!,4,FALSE),IF($D114="SICRO",VLOOKUP($C114,#REF!,7,FALSE),IF($D114="SINAPI",IFERROR((VLOOKUP($C114,#REF!,6,FALSE)),(VLOOKUP($C114,#REF!,27,FALSE))),"-")))))))</f>
        <v>#REF!</v>
      </c>
      <c r="Z114" s="1">
        <v>556.55999999999995</v>
      </c>
      <c r="AA114" s="95">
        <f t="shared" si="30"/>
        <v>0</v>
      </c>
      <c r="AB114" s="81">
        <f t="shared" si="38"/>
        <v>0</v>
      </c>
      <c r="AC114" s="81">
        <f t="shared" si="40"/>
        <v>0</v>
      </c>
    </row>
    <row r="115" spans="2:29" ht="24.75" customHeight="1" x14ac:dyDescent="0.2">
      <c r="B115" s="100" t="s">
        <v>97</v>
      </c>
      <c r="C115" s="102" t="s">
        <v>164</v>
      </c>
      <c r="D115" s="90" t="s">
        <v>1</v>
      </c>
      <c r="E115" s="103" t="s">
        <v>304</v>
      </c>
      <c r="F115" s="89" t="s">
        <v>203</v>
      </c>
      <c r="G115" s="79"/>
      <c r="H115" s="92"/>
      <c r="I115" s="92">
        <v>1108.56</v>
      </c>
      <c r="J115" s="92">
        <v>0</v>
      </c>
      <c r="K115" s="93">
        <f t="shared" si="39"/>
        <v>1108.56</v>
      </c>
      <c r="L115" s="94">
        <v>0.25190000000000001</v>
      </c>
      <c r="M115" s="15">
        <f t="shared" si="41"/>
        <v>1387.81</v>
      </c>
      <c r="N115" s="15"/>
      <c r="O115" s="15">
        <f t="shared" si="42"/>
        <v>0</v>
      </c>
      <c r="P115" s="15">
        <f t="shared" si="43"/>
        <v>0</v>
      </c>
      <c r="Q115" s="16">
        <f t="shared" si="44"/>
        <v>0</v>
      </c>
      <c r="R115" s="30"/>
      <c r="S115" s="30"/>
      <c r="T115" s="1" t="str">
        <f t="shared" si="0"/>
        <v>4.3</v>
      </c>
      <c r="U115" s="1">
        <f t="shared" si="29"/>
        <v>0</v>
      </c>
      <c r="V115" s="30"/>
      <c r="W115" s="30"/>
      <c r="X115" s="92">
        <f>IFERROR(IF(OR($D115="ANP",$D115="DAER",$D115="CONSULTORIA DNIT",$D115="PREGÃO ELETRÔNICO",$D115="DMLU",$D115="DMAE",$D115="CEEE",$D115="EPTC",$D115="ORSE",$D115="SEINFRA",$D115="CREA",$D115="CAU",$D115="CEHOP",$D115="SIURB",$D115="DER-PR",$D115="SUDECAP",$D115=#REF!,$D115=#REF!),VLOOKUP($C115,#REF!,7,FALSE),IF($D115="INDEXADO",VLOOKUP($C115,#REF!,17,FALSE),IF($D115="CCU",VLOOKUP($C115,#REF!,6,FALSE),IF($D115="MERCADO",VLOOKUP(PE_243_2026!$C115,#REF!,8,FALSE),IF($D115="PLEO",VLOOKUP($C115,#REF!,4,FALSE),IF($D115="SICRO",VLOOKUP($C115,#REF!,6,FALSE),IF($D115="SINAPI",IFERROR((VLOOKUP($C115,#REF!,5,FALSE)),"-"),"-"))))))),0)</f>
        <v>0</v>
      </c>
      <c r="Y115" s="92" t="e">
        <f>IF(OR($D115="ANP",$D115="DAER",$D115="CONSULTORIA DNIT",$D115="PREGÃO ELETRÔNICO",$D115="DMLU",$D115="DMAE",$D115="CEEE",$D115="EPTC",$D115="ORSE",$D115="SEINFRA",$D115="CREA",$D115="CAU",$D115="CEHOP",$D115="SIURB",$D115="DER-PR",$D115="SUDECAP",$D115=#REF!,$D115=#REF!),VLOOKUP($C115,#REF!,8,FALSE),IF($D115="INDEXADO",VLOOKUP($C115,#REF!,18,FALSE),IF($D115="CCU",VLOOKUP($C115,#REF!,7,FALSE),IF($D115="MERCADO",VLOOKUP(PE_243_2026!$C115,#REF!,9,FALSE),IF($D115="PLEO",VLOOKUP($C115,#REF!,4,FALSE),IF($D115="SICRO",VLOOKUP($C115,#REF!,7,FALSE),IF($D115="SINAPI",IFERROR((VLOOKUP($C115,#REF!,6,FALSE)),(VLOOKUP($C115,#REF!,27,FALSE))),"-")))))))</f>
        <v>#REF!</v>
      </c>
      <c r="Z115" s="1">
        <v>1387.81</v>
      </c>
      <c r="AA115" s="95">
        <f t="shared" si="30"/>
        <v>0</v>
      </c>
      <c r="AB115" s="81">
        <f t="shared" si="38"/>
        <v>0</v>
      </c>
      <c r="AC115" s="81">
        <f t="shared" si="40"/>
        <v>0</v>
      </c>
    </row>
    <row r="116" spans="2:29" ht="24.75" customHeight="1" x14ac:dyDescent="0.2">
      <c r="B116" s="100" t="s">
        <v>98</v>
      </c>
      <c r="C116" s="102" t="s">
        <v>178</v>
      </c>
      <c r="D116" s="90" t="s">
        <v>1</v>
      </c>
      <c r="E116" s="103" t="s">
        <v>306</v>
      </c>
      <c r="F116" s="89" t="s">
        <v>203</v>
      </c>
      <c r="G116" s="79"/>
      <c r="H116" s="92"/>
      <c r="I116" s="92">
        <v>1108.56</v>
      </c>
      <c r="J116" s="92">
        <v>0</v>
      </c>
      <c r="K116" s="93">
        <f t="shared" si="39"/>
        <v>1108.56</v>
      </c>
      <c r="L116" s="94">
        <v>0.25190000000000001</v>
      </c>
      <c r="M116" s="15">
        <f t="shared" si="41"/>
        <v>1387.81</v>
      </c>
      <c r="N116" s="15"/>
      <c r="O116" s="15">
        <f t="shared" si="42"/>
        <v>0</v>
      </c>
      <c r="P116" s="15">
        <f t="shared" si="43"/>
        <v>0</v>
      </c>
      <c r="Q116" s="16">
        <f t="shared" si="44"/>
        <v>0</v>
      </c>
      <c r="R116" s="30"/>
      <c r="S116" s="30"/>
      <c r="T116" s="1" t="str">
        <f t="shared" si="0"/>
        <v>4.4</v>
      </c>
      <c r="U116" s="1">
        <f t="shared" si="29"/>
        <v>0</v>
      </c>
      <c r="V116" s="30"/>
      <c r="W116" s="30"/>
      <c r="X116" s="92">
        <f>IFERROR(IF(OR($D116="ANP",$D116="DAER",$D116="CONSULTORIA DNIT",$D116="PREGÃO ELETRÔNICO",$D116="DMLU",$D116="DMAE",$D116="CEEE",$D116="EPTC",$D116="ORSE",$D116="SEINFRA",$D116="CREA",$D116="CAU",$D116="CEHOP",$D116="SIURB",$D116="DER-PR",$D116="SUDECAP",$D116=#REF!,$D116=#REF!),VLOOKUP($C116,#REF!,7,FALSE),IF($D116="INDEXADO",VLOOKUP($C116,#REF!,17,FALSE),IF($D116="CCU",VLOOKUP($C116,#REF!,6,FALSE),IF($D116="MERCADO",VLOOKUP(PE_243_2026!$C116,#REF!,8,FALSE),IF($D116="PLEO",VLOOKUP($C116,#REF!,4,FALSE),IF($D116="SICRO",VLOOKUP($C116,#REF!,6,FALSE),IF($D116="SINAPI",IFERROR((VLOOKUP($C116,#REF!,5,FALSE)),"-"),"-"))))))),0)</f>
        <v>0</v>
      </c>
      <c r="Y116" s="92" t="e">
        <f>IF(OR($D116="ANP",$D116="DAER",$D116="CONSULTORIA DNIT",$D116="PREGÃO ELETRÔNICO",$D116="DMLU",$D116="DMAE",$D116="CEEE",$D116="EPTC",$D116="ORSE",$D116="SEINFRA",$D116="CREA",$D116="CAU",$D116="CEHOP",$D116="SIURB",$D116="DER-PR",$D116="SUDECAP",$D116=#REF!,$D116=#REF!),VLOOKUP($C116,#REF!,8,FALSE),IF($D116="INDEXADO",VLOOKUP($C116,#REF!,18,FALSE),IF($D116="CCU",VLOOKUP($C116,#REF!,7,FALSE),IF($D116="MERCADO",VLOOKUP(PE_243_2026!$C116,#REF!,9,FALSE),IF($D116="PLEO",VLOOKUP($C116,#REF!,4,FALSE),IF($D116="SICRO",VLOOKUP($C116,#REF!,7,FALSE),IF($D116="SINAPI",IFERROR((VLOOKUP($C116,#REF!,6,FALSE)),(VLOOKUP($C116,#REF!,27,FALSE))),"-")))))))</f>
        <v>#REF!</v>
      </c>
      <c r="Z116" s="1">
        <v>1387.81</v>
      </c>
      <c r="AA116" s="95">
        <f t="shared" si="30"/>
        <v>0</v>
      </c>
      <c r="AB116" s="81">
        <f t="shared" si="38"/>
        <v>0</v>
      </c>
      <c r="AC116" s="81">
        <f t="shared" si="40"/>
        <v>0</v>
      </c>
    </row>
    <row r="117" spans="2:29" ht="24.75" customHeight="1" x14ac:dyDescent="0.2">
      <c r="B117" s="100" t="s">
        <v>99</v>
      </c>
      <c r="C117" s="102" t="s">
        <v>173</v>
      </c>
      <c r="D117" s="90" t="s">
        <v>1</v>
      </c>
      <c r="E117" s="91" t="s">
        <v>319</v>
      </c>
      <c r="F117" s="89" t="s">
        <v>203</v>
      </c>
      <c r="G117" s="79"/>
      <c r="H117" s="92"/>
      <c r="I117" s="92">
        <v>3133.4624999999996</v>
      </c>
      <c r="J117" s="92">
        <v>0</v>
      </c>
      <c r="K117" s="93">
        <f t="shared" si="39"/>
        <v>3133.4624999999996</v>
      </c>
      <c r="L117" s="94">
        <v>0.25190000000000001</v>
      </c>
      <c r="M117" s="15">
        <f t="shared" si="41"/>
        <v>3922.78</v>
      </c>
      <c r="N117" s="15"/>
      <c r="O117" s="15">
        <f t="shared" si="42"/>
        <v>0</v>
      </c>
      <c r="P117" s="15">
        <f t="shared" si="43"/>
        <v>0</v>
      </c>
      <c r="Q117" s="16">
        <f t="shared" si="44"/>
        <v>0</v>
      </c>
      <c r="R117" s="30"/>
      <c r="S117" s="30"/>
      <c r="T117" s="1" t="str">
        <f t="shared" si="0"/>
        <v>4.5</v>
      </c>
      <c r="U117" s="1">
        <f t="shared" si="29"/>
        <v>0</v>
      </c>
      <c r="V117" s="30"/>
      <c r="W117" s="30"/>
      <c r="X117" s="92">
        <f>IFERROR(IF(OR($D117="ANP",$D117="DAER",$D117="CONSULTORIA DNIT",$D117="PREGÃO ELETRÔNICO",$D117="DMLU",$D117="DMAE",$D117="CEEE",$D117="EPTC",$D117="ORSE",$D117="SEINFRA",$D117="CREA",$D117="CAU",$D117="CEHOP",$D117="SIURB",$D117="DER-PR",$D117="SUDECAP",$D117=#REF!,$D117=#REF!),VLOOKUP($C117,#REF!,7,FALSE),IF($D117="INDEXADO",VLOOKUP($C117,#REF!,17,FALSE),IF($D117="CCU",VLOOKUP($C117,#REF!,6,FALSE),IF($D117="MERCADO",VLOOKUP(PE_243_2026!$C117,#REF!,8,FALSE),IF($D117="PLEO",VLOOKUP($C117,#REF!,4,FALSE),IF($D117="SICRO",VLOOKUP($C117,#REF!,6,FALSE),IF($D117="SINAPI",IFERROR((VLOOKUP($C117,#REF!,5,FALSE)),"-"),"-"))))))),0)</f>
        <v>0</v>
      </c>
      <c r="Y117" s="92" t="e">
        <f>IF(OR($D117="ANP",$D117="DAER",$D117="CONSULTORIA DNIT",$D117="PREGÃO ELETRÔNICO",$D117="DMLU",$D117="DMAE",$D117="CEEE",$D117="EPTC",$D117="ORSE",$D117="SEINFRA",$D117="CREA",$D117="CAU",$D117="CEHOP",$D117="SIURB",$D117="DER-PR",$D117="SUDECAP",$D117=#REF!,$D117=#REF!),VLOOKUP($C117,#REF!,8,FALSE),IF($D117="INDEXADO",VLOOKUP($C117,#REF!,18,FALSE),IF($D117="CCU",VLOOKUP($C117,#REF!,7,FALSE),IF($D117="MERCADO",VLOOKUP(PE_243_2026!$C117,#REF!,9,FALSE),IF($D117="PLEO",VLOOKUP($C117,#REF!,4,FALSE),IF($D117="SICRO",VLOOKUP($C117,#REF!,7,FALSE),IF($D117="SINAPI",IFERROR((VLOOKUP($C117,#REF!,6,FALSE)),(VLOOKUP($C117,#REF!,27,FALSE))),"-")))))))</f>
        <v>#REF!</v>
      </c>
      <c r="Z117" s="1">
        <v>3922.79</v>
      </c>
      <c r="AA117" s="95">
        <f t="shared" si="30"/>
        <v>-9.9999999997635314E-3</v>
      </c>
      <c r="AB117" s="81">
        <f t="shared" si="38"/>
        <v>0</v>
      </c>
      <c r="AC117" s="81">
        <f t="shared" si="40"/>
        <v>0</v>
      </c>
    </row>
    <row r="118" spans="2:29" ht="24.75" customHeight="1" x14ac:dyDescent="0.2">
      <c r="B118" s="100" t="s">
        <v>100</v>
      </c>
      <c r="C118" s="102" t="s">
        <v>176</v>
      </c>
      <c r="D118" s="90" t="s">
        <v>1</v>
      </c>
      <c r="E118" s="91" t="s">
        <v>322</v>
      </c>
      <c r="F118" s="89" t="s">
        <v>203</v>
      </c>
      <c r="G118" s="79"/>
      <c r="H118" s="92"/>
      <c r="I118" s="92">
        <v>2894.9624999999996</v>
      </c>
      <c r="J118" s="92">
        <v>0</v>
      </c>
      <c r="K118" s="93">
        <f t="shared" si="39"/>
        <v>2894.9624999999996</v>
      </c>
      <c r="L118" s="94">
        <v>0.25190000000000001</v>
      </c>
      <c r="M118" s="15">
        <f t="shared" si="41"/>
        <v>3624.2</v>
      </c>
      <c r="N118" s="15"/>
      <c r="O118" s="15">
        <f t="shared" si="42"/>
        <v>0</v>
      </c>
      <c r="P118" s="15">
        <f t="shared" si="43"/>
        <v>0</v>
      </c>
      <c r="Q118" s="16">
        <f t="shared" si="44"/>
        <v>0</v>
      </c>
      <c r="R118" s="30"/>
      <c r="S118" s="30"/>
      <c r="T118" s="1" t="str">
        <f t="shared" si="0"/>
        <v>4.6</v>
      </c>
      <c r="U118" s="1">
        <f t="shared" si="29"/>
        <v>0</v>
      </c>
      <c r="V118" s="30"/>
      <c r="W118" s="30"/>
      <c r="X118" s="92">
        <f>IFERROR(IF(OR($D118="ANP",$D118="DAER",$D118="CONSULTORIA DNIT",$D118="PREGÃO ELETRÔNICO",$D118="DMLU",$D118="DMAE",$D118="CEEE",$D118="EPTC",$D118="ORSE",$D118="SEINFRA",$D118="CREA",$D118="CAU",$D118="CEHOP",$D118="SIURB",$D118="DER-PR",$D118="SUDECAP",$D118=#REF!,$D118=#REF!),VLOOKUP($C118,#REF!,7,FALSE),IF($D118="INDEXADO",VLOOKUP($C118,#REF!,17,FALSE),IF($D118="CCU",VLOOKUP($C118,#REF!,6,FALSE),IF($D118="MERCADO",VLOOKUP(PE_243_2026!$C118,#REF!,8,FALSE),IF($D118="PLEO",VLOOKUP($C118,#REF!,4,FALSE),IF($D118="SICRO",VLOOKUP($C118,#REF!,6,FALSE),IF($D118="SINAPI",IFERROR((VLOOKUP($C118,#REF!,5,FALSE)),"-"),"-"))))))),0)</f>
        <v>0</v>
      </c>
      <c r="Y118" s="92" t="e">
        <f>IF(OR($D118="ANP",$D118="DAER",$D118="CONSULTORIA DNIT",$D118="PREGÃO ELETRÔNICO",$D118="DMLU",$D118="DMAE",$D118="CEEE",$D118="EPTC",$D118="ORSE",$D118="SEINFRA",$D118="CREA",$D118="CAU",$D118="CEHOP",$D118="SIURB",$D118="DER-PR",$D118="SUDECAP",$D118=#REF!,$D118=#REF!),VLOOKUP($C118,#REF!,8,FALSE),IF($D118="INDEXADO",VLOOKUP($C118,#REF!,18,FALSE),IF($D118="CCU",VLOOKUP($C118,#REF!,7,FALSE),IF($D118="MERCADO",VLOOKUP(PE_243_2026!$C118,#REF!,9,FALSE),IF($D118="PLEO",VLOOKUP($C118,#REF!,4,FALSE),IF($D118="SICRO",VLOOKUP($C118,#REF!,7,FALSE),IF($D118="SINAPI",IFERROR((VLOOKUP($C118,#REF!,6,FALSE)),(VLOOKUP($C118,#REF!,27,FALSE))),"-")))))))</f>
        <v>#REF!</v>
      </c>
      <c r="Z118" s="1">
        <v>3624.2</v>
      </c>
      <c r="AA118" s="95">
        <f t="shared" si="30"/>
        <v>0</v>
      </c>
      <c r="AB118" s="81">
        <f t="shared" si="38"/>
        <v>0</v>
      </c>
      <c r="AC118" s="81">
        <f t="shared" si="40"/>
        <v>0</v>
      </c>
    </row>
    <row r="119" spans="2:29" ht="24.75" customHeight="1" x14ac:dyDescent="0.2">
      <c r="B119" s="100" t="s">
        <v>101</v>
      </c>
      <c r="C119" s="102" t="s">
        <v>146</v>
      </c>
      <c r="D119" s="90" t="s">
        <v>1</v>
      </c>
      <c r="E119" s="91" t="s">
        <v>356</v>
      </c>
      <c r="F119" s="89" t="s">
        <v>203</v>
      </c>
      <c r="G119" s="79"/>
      <c r="H119" s="92"/>
      <c r="I119" s="92">
        <v>324.3075</v>
      </c>
      <c r="J119" s="92">
        <v>236.8725</v>
      </c>
      <c r="K119" s="93">
        <f t="shared" si="39"/>
        <v>561.18000000000006</v>
      </c>
      <c r="L119" s="94">
        <v>0.25190000000000001</v>
      </c>
      <c r="M119" s="15">
        <f t="shared" si="41"/>
        <v>702.54</v>
      </c>
      <c r="N119" s="15"/>
      <c r="O119" s="15">
        <f t="shared" si="42"/>
        <v>0</v>
      </c>
      <c r="P119" s="15">
        <f t="shared" si="43"/>
        <v>0</v>
      </c>
      <c r="Q119" s="16">
        <f t="shared" si="44"/>
        <v>0</v>
      </c>
      <c r="R119" s="30"/>
      <c r="S119" s="30"/>
      <c r="T119" s="1" t="str">
        <f t="shared" si="0"/>
        <v>4.7</v>
      </c>
      <c r="U119" s="1" t="b">
        <f t="shared" si="29"/>
        <v>0</v>
      </c>
      <c r="V119" s="30"/>
      <c r="W119" s="30"/>
      <c r="X119" s="92">
        <f>IFERROR(IF(OR($D119="ANP",$D119="DAER",$D119="CONSULTORIA DNIT",$D119="PREGÃO ELETRÔNICO",$D119="DMLU",$D119="DMAE",$D119="CEEE",$D119="EPTC",$D119="ORSE",$D119="SEINFRA",$D119="CREA",$D119="CAU",$D119="CEHOP",$D119="SIURB",$D119="DER-PR",$D119="SUDECAP",$D119=#REF!,$D119=#REF!),VLOOKUP($C119,#REF!,7,FALSE),IF($D119="INDEXADO",VLOOKUP($C119,#REF!,17,FALSE),IF($D119="CCU",VLOOKUP($C119,#REF!,6,FALSE),IF($D119="MERCADO",VLOOKUP(PE_243_2026!$C119,#REF!,8,FALSE),IF($D119="PLEO",VLOOKUP($C119,#REF!,4,FALSE),IF($D119="SICRO",VLOOKUP($C119,#REF!,6,FALSE),IF($D119="SINAPI",IFERROR((VLOOKUP($C119,#REF!,5,FALSE)),"-"),"-"))))))),0)</f>
        <v>0</v>
      </c>
      <c r="Y119" s="92" t="e">
        <f>IF(OR($D119="ANP",$D119="DAER",$D119="CONSULTORIA DNIT",$D119="PREGÃO ELETRÔNICO",$D119="DMLU",$D119="DMAE",$D119="CEEE",$D119="EPTC",$D119="ORSE",$D119="SEINFRA",$D119="CREA",$D119="CAU",$D119="CEHOP",$D119="SIURB",$D119="DER-PR",$D119="SUDECAP",$D119=#REF!,$D119=#REF!),VLOOKUP($C119,#REF!,8,FALSE),IF($D119="INDEXADO",VLOOKUP($C119,#REF!,18,FALSE),IF($D119="CCU",VLOOKUP($C119,#REF!,7,FALSE),IF($D119="MERCADO",VLOOKUP(PE_243_2026!$C119,#REF!,9,FALSE),IF($D119="PLEO",VLOOKUP($C119,#REF!,4,FALSE),IF($D119="SICRO",VLOOKUP($C119,#REF!,7,FALSE),IF($D119="SINAPI",IFERROR((VLOOKUP($C119,#REF!,6,FALSE)),(VLOOKUP($C119,#REF!,27,FALSE))),"-")))))))</f>
        <v>#REF!</v>
      </c>
      <c r="Z119" s="1">
        <v>702.54</v>
      </c>
      <c r="AA119" s="95">
        <f t="shared" si="30"/>
        <v>0</v>
      </c>
      <c r="AB119" s="81">
        <f t="shared" si="38"/>
        <v>0</v>
      </c>
      <c r="AC119" s="81">
        <f t="shared" si="40"/>
        <v>0</v>
      </c>
    </row>
    <row r="120" spans="2:29" ht="24.75" customHeight="1" x14ac:dyDescent="0.2">
      <c r="B120" s="100" t="s">
        <v>102</v>
      </c>
      <c r="C120" s="102" t="s">
        <v>166</v>
      </c>
      <c r="D120" s="90" t="s">
        <v>1</v>
      </c>
      <c r="E120" s="91" t="s">
        <v>308</v>
      </c>
      <c r="F120" s="89" t="s">
        <v>207</v>
      </c>
      <c r="G120" s="79"/>
      <c r="H120" s="92"/>
      <c r="I120" s="92">
        <v>2.9925000000000002</v>
      </c>
      <c r="J120" s="92">
        <v>16.8675</v>
      </c>
      <c r="K120" s="93">
        <f t="shared" si="39"/>
        <v>19.86</v>
      </c>
      <c r="L120" s="94">
        <v>0.25190000000000001</v>
      </c>
      <c r="M120" s="15">
        <f t="shared" si="41"/>
        <v>24.86</v>
      </c>
      <c r="N120" s="15"/>
      <c r="O120" s="15">
        <f t="shared" si="42"/>
        <v>0</v>
      </c>
      <c r="P120" s="15">
        <f t="shared" si="43"/>
        <v>0</v>
      </c>
      <c r="Q120" s="16">
        <f t="shared" si="44"/>
        <v>0</v>
      </c>
      <c r="R120" s="30"/>
      <c r="S120" s="30"/>
      <c r="T120" s="1" t="str">
        <f t="shared" si="0"/>
        <v>4.8</v>
      </c>
      <c r="U120" s="1" t="b">
        <f t="shared" si="29"/>
        <v>0</v>
      </c>
      <c r="V120" s="30"/>
      <c r="W120" s="30"/>
      <c r="X120" s="92">
        <f>IFERROR(IF(OR($D120="ANP",$D120="DAER",$D120="CONSULTORIA DNIT",$D120="PREGÃO ELETRÔNICO",$D120="DMLU",$D120="DMAE",$D120="CEEE",$D120="EPTC",$D120="ORSE",$D120="SEINFRA",$D120="CREA",$D120="CAU",$D120="CEHOP",$D120="SIURB",$D120="DER-PR",$D120="SUDECAP",$D120=#REF!,$D120=#REF!),VLOOKUP($C120,#REF!,7,FALSE),IF($D120="INDEXADO",VLOOKUP($C120,#REF!,17,FALSE),IF($D120="CCU",VLOOKUP($C120,#REF!,6,FALSE),IF($D120="MERCADO",VLOOKUP(PE_243_2026!$C120,#REF!,8,FALSE),IF($D120="PLEO",VLOOKUP($C120,#REF!,4,FALSE),IF($D120="SICRO",VLOOKUP($C120,#REF!,6,FALSE),IF($D120="SINAPI",IFERROR((VLOOKUP($C120,#REF!,5,FALSE)),"-"),"-"))))))),0)</f>
        <v>0</v>
      </c>
      <c r="Y120" s="92" t="e">
        <f>IF(OR($D120="ANP",$D120="DAER",$D120="CONSULTORIA DNIT",$D120="PREGÃO ELETRÔNICO",$D120="DMLU",$D120="DMAE",$D120="CEEE",$D120="EPTC",$D120="ORSE",$D120="SEINFRA",$D120="CREA",$D120="CAU",$D120="CEHOP",$D120="SIURB",$D120="DER-PR",$D120="SUDECAP",$D120=#REF!,$D120=#REF!),VLOOKUP($C120,#REF!,8,FALSE),IF($D120="INDEXADO",VLOOKUP($C120,#REF!,18,FALSE),IF($D120="CCU",VLOOKUP($C120,#REF!,7,FALSE),IF($D120="MERCADO",VLOOKUP(PE_243_2026!$C120,#REF!,9,FALSE),IF($D120="PLEO",VLOOKUP($C120,#REF!,4,FALSE),IF($D120="SICRO",VLOOKUP($C120,#REF!,7,FALSE),IF($D120="SINAPI",IFERROR((VLOOKUP($C120,#REF!,6,FALSE)),(VLOOKUP($C120,#REF!,27,FALSE))),"-")))))))</f>
        <v>#REF!</v>
      </c>
      <c r="Z120" s="30">
        <v>24.86</v>
      </c>
      <c r="AA120" s="95">
        <f t="shared" si="30"/>
        <v>0</v>
      </c>
      <c r="AB120" s="81">
        <f t="shared" si="38"/>
        <v>0</v>
      </c>
      <c r="AC120" s="81">
        <f t="shared" si="40"/>
        <v>0</v>
      </c>
    </row>
    <row r="121" spans="2:29" ht="24.75" customHeight="1" x14ac:dyDescent="0.2">
      <c r="B121" s="100" t="s">
        <v>103</v>
      </c>
      <c r="C121" s="102" t="s">
        <v>147</v>
      </c>
      <c r="D121" s="101" t="s">
        <v>1</v>
      </c>
      <c r="E121" s="91" t="s">
        <v>346</v>
      </c>
      <c r="F121" s="89" t="s">
        <v>206</v>
      </c>
      <c r="G121" s="79"/>
      <c r="H121" s="92"/>
      <c r="I121" s="92">
        <v>29.700000000000003</v>
      </c>
      <c r="J121" s="92">
        <v>93.832499999999996</v>
      </c>
      <c r="K121" s="93">
        <f t="shared" si="39"/>
        <v>123.5325</v>
      </c>
      <c r="L121" s="94">
        <v>0.25190000000000001</v>
      </c>
      <c r="M121" s="15">
        <f t="shared" si="41"/>
        <v>154.65</v>
      </c>
      <c r="N121" s="15"/>
      <c r="O121" s="15">
        <f t="shared" si="42"/>
        <v>0</v>
      </c>
      <c r="P121" s="15">
        <f t="shared" si="43"/>
        <v>0</v>
      </c>
      <c r="Q121" s="16">
        <f t="shared" si="44"/>
        <v>0</v>
      </c>
      <c r="R121" s="30"/>
      <c r="S121" s="30"/>
      <c r="T121" s="1" t="str">
        <f t="shared" si="0"/>
        <v>4.9</v>
      </c>
      <c r="U121" s="1" t="b">
        <f t="shared" si="29"/>
        <v>0</v>
      </c>
      <c r="V121" s="30"/>
      <c r="W121" s="30"/>
      <c r="X121" s="92">
        <f>IFERROR(IF(OR($D121="ANP",$D121="DAER",$D121="CONSULTORIA DNIT",$D121="PREGÃO ELETRÔNICO",$D121="DMLU",$D121="DMAE",$D121="CEEE",$D121="EPTC",$D121="ORSE",$D121="SEINFRA",$D121="CREA",$D121="CAU",$D121="CEHOP",$D121="SIURB",$D121="DER-PR",$D121="SUDECAP",$D121=#REF!,$D121=#REF!),VLOOKUP($C121,#REF!,7,FALSE),IF($D121="INDEXADO",VLOOKUP($C121,#REF!,17,FALSE),IF($D121="CCU",VLOOKUP($C121,#REF!,6,FALSE),IF($D121="MERCADO",VLOOKUP(PE_243_2026!$C121,#REF!,8,FALSE),IF($D121="PLEO",VLOOKUP($C121,#REF!,4,FALSE),IF($D121="SICRO",VLOOKUP($C121,#REF!,6,FALSE),IF($D121="SINAPI",IFERROR((VLOOKUP($C121,#REF!,5,FALSE)),"-"),"-"))))))),0)</f>
        <v>0</v>
      </c>
      <c r="Y121" s="92" t="e">
        <f>IF(OR($D121="ANP",$D121="DAER",$D121="CONSULTORIA DNIT",$D121="PREGÃO ELETRÔNICO",$D121="DMLU",$D121="DMAE",$D121="CEEE",$D121="EPTC",$D121="ORSE",$D121="SEINFRA",$D121="CREA",$D121="CAU",$D121="CEHOP",$D121="SIURB",$D121="DER-PR",$D121="SUDECAP",$D121=#REF!,$D121=#REF!),VLOOKUP($C121,#REF!,8,FALSE),IF($D121="INDEXADO",VLOOKUP($C121,#REF!,18,FALSE),IF($D121="CCU",VLOOKUP($C121,#REF!,7,FALSE),IF($D121="MERCADO",VLOOKUP(PE_243_2026!$C121,#REF!,9,FALSE),IF($D121="PLEO",VLOOKUP($C121,#REF!,4,FALSE),IF($D121="SICRO",VLOOKUP($C121,#REF!,7,FALSE),IF($D121="SINAPI",IFERROR((VLOOKUP($C121,#REF!,6,FALSE)),(VLOOKUP($C121,#REF!,27,FALSE))),"-")))))))</f>
        <v>#REF!</v>
      </c>
      <c r="Z121" s="30">
        <v>154.65</v>
      </c>
      <c r="AA121" s="95">
        <f t="shared" si="30"/>
        <v>0</v>
      </c>
      <c r="AB121" s="81">
        <f t="shared" si="38"/>
        <v>0</v>
      </c>
      <c r="AC121" s="81">
        <f t="shared" si="40"/>
        <v>0</v>
      </c>
    </row>
    <row r="122" spans="2:29" ht="24.75" customHeight="1" x14ac:dyDescent="0.2">
      <c r="B122" s="100" t="s">
        <v>104</v>
      </c>
      <c r="C122" s="102" t="s">
        <v>171</v>
      </c>
      <c r="D122" s="101" t="s">
        <v>1</v>
      </c>
      <c r="E122" s="91" t="s">
        <v>316</v>
      </c>
      <c r="F122" s="89" t="s">
        <v>203</v>
      </c>
      <c r="G122" s="79"/>
      <c r="H122" s="92"/>
      <c r="I122" s="92">
        <v>256.11</v>
      </c>
      <c r="J122" s="92">
        <v>0</v>
      </c>
      <c r="K122" s="93">
        <f t="shared" si="39"/>
        <v>256.11</v>
      </c>
      <c r="L122" s="94">
        <v>0.25190000000000001</v>
      </c>
      <c r="M122" s="15">
        <f t="shared" si="41"/>
        <v>320.62</v>
      </c>
      <c r="N122" s="15"/>
      <c r="O122" s="15">
        <f t="shared" si="42"/>
        <v>0</v>
      </c>
      <c r="P122" s="15">
        <f t="shared" si="43"/>
        <v>0</v>
      </c>
      <c r="Q122" s="16">
        <f t="shared" si="44"/>
        <v>0</v>
      </c>
      <c r="R122" s="30"/>
      <c r="S122" s="30"/>
      <c r="T122" s="1" t="str">
        <f t="shared" si="0"/>
        <v>4.10</v>
      </c>
      <c r="U122" s="1">
        <f t="shared" si="29"/>
        <v>0</v>
      </c>
      <c r="V122" s="30"/>
      <c r="W122" s="30"/>
      <c r="X122" s="92">
        <f>IFERROR(IF(OR($D122="ANP",$D122="DAER",$D122="CONSULTORIA DNIT",$D122="PREGÃO ELETRÔNICO",$D122="DMLU",$D122="DMAE",$D122="CEEE",$D122="EPTC",$D122="ORSE",$D122="SEINFRA",$D122="CREA",$D122="CAU",$D122="CEHOP",$D122="SIURB",$D122="DER-PR",$D122="SUDECAP",$D122=#REF!,$D122=#REF!),VLOOKUP($C122,#REF!,7,FALSE),IF($D122="INDEXADO",VLOOKUP($C122,#REF!,17,FALSE),IF($D122="CCU",VLOOKUP($C122,#REF!,6,FALSE),IF($D122="MERCADO",VLOOKUP(PE_243_2026!$C122,#REF!,8,FALSE),IF($D122="PLEO",VLOOKUP($C122,#REF!,4,FALSE),IF($D122="SICRO",VLOOKUP($C122,#REF!,6,FALSE),IF($D122="SINAPI",IFERROR((VLOOKUP($C122,#REF!,5,FALSE)),"-"),"-"))))))),0)</f>
        <v>0</v>
      </c>
      <c r="Y122" s="92" t="e">
        <f>IF(OR($D122="ANP",$D122="DAER",$D122="CONSULTORIA DNIT",$D122="PREGÃO ELETRÔNICO",$D122="DMLU",$D122="DMAE",$D122="CEEE",$D122="EPTC",$D122="ORSE",$D122="SEINFRA",$D122="CREA",$D122="CAU",$D122="CEHOP",$D122="SIURB",$D122="DER-PR",$D122="SUDECAP",$D122=#REF!,$D122=#REF!),VLOOKUP($C122,#REF!,8,FALSE),IF($D122="INDEXADO",VLOOKUP($C122,#REF!,18,FALSE),IF($D122="CCU",VLOOKUP($C122,#REF!,7,FALSE),IF($D122="MERCADO",VLOOKUP(PE_243_2026!$C122,#REF!,9,FALSE),IF($D122="PLEO",VLOOKUP($C122,#REF!,4,FALSE),IF($D122="SICRO",VLOOKUP($C122,#REF!,7,FALSE),IF($D122="SINAPI",IFERROR((VLOOKUP($C122,#REF!,6,FALSE)),(VLOOKUP($C122,#REF!,27,FALSE))),"-")))))))</f>
        <v>#REF!</v>
      </c>
      <c r="Z122" s="30">
        <v>320.63</v>
      </c>
      <c r="AA122" s="95">
        <f t="shared" si="30"/>
        <v>-9.9999999999909051E-3</v>
      </c>
      <c r="AB122" s="81">
        <f t="shared" si="38"/>
        <v>0</v>
      </c>
      <c r="AC122" s="81">
        <f t="shared" si="40"/>
        <v>0</v>
      </c>
    </row>
    <row r="123" spans="2:29" ht="24.75" customHeight="1" x14ac:dyDescent="0.2">
      <c r="B123" s="100" t="s">
        <v>105</v>
      </c>
      <c r="C123" s="89" t="s">
        <v>154</v>
      </c>
      <c r="D123" s="90" t="s">
        <v>1</v>
      </c>
      <c r="E123" s="91" t="s">
        <v>343</v>
      </c>
      <c r="F123" s="89" t="s">
        <v>203</v>
      </c>
      <c r="G123" s="79"/>
      <c r="H123" s="92"/>
      <c r="I123" s="92">
        <v>13.2075</v>
      </c>
      <c r="J123" s="92">
        <v>0</v>
      </c>
      <c r="K123" s="93">
        <f t="shared" si="39"/>
        <v>13.2075</v>
      </c>
      <c r="L123" s="94">
        <v>0.25190000000000001</v>
      </c>
      <c r="M123" s="15">
        <f t="shared" si="41"/>
        <v>16.53</v>
      </c>
      <c r="N123" s="15"/>
      <c r="O123" s="15">
        <f t="shared" si="42"/>
        <v>0</v>
      </c>
      <c r="P123" s="15">
        <f t="shared" si="43"/>
        <v>0</v>
      </c>
      <c r="Q123" s="16">
        <f t="shared" si="44"/>
        <v>0</v>
      </c>
      <c r="R123" s="30"/>
      <c r="S123" s="30"/>
      <c r="T123" s="1" t="str">
        <f t="shared" si="0"/>
        <v>4.11</v>
      </c>
      <c r="U123" s="1">
        <f t="shared" si="29"/>
        <v>0</v>
      </c>
      <c r="V123" s="30"/>
      <c r="W123" s="30"/>
      <c r="X123" s="92">
        <f>IFERROR(IF(OR($D123="ANP",$D123="DAER",$D123="CONSULTORIA DNIT",$D123="PREGÃO ELETRÔNICO",$D123="DMLU",$D123="DMAE",$D123="CEEE",$D123="EPTC",$D123="ORSE",$D123="SEINFRA",$D123="CREA",$D123="CAU",$D123="CEHOP",$D123="SIURB",$D123="DER-PR",$D123="SUDECAP",$D123=#REF!,$D123=#REF!),VLOOKUP($C123,#REF!,7,FALSE),IF($D123="INDEXADO",VLOOKUP($C123,#REF!,17,FALSE),IF($D123="CCU",VLOOKUP($C123,#REF!,6,FALSE),IF($D123="MERCADO",VLOOKUP(PE_243_2026!$C123,#REF!,8,FALSE),IF($D123="PLEO",VLOOKUP($C123,#REF!,4,FALSE),IF($D123="SICRO",VLOOKUP($C123,#REF!,6,FALSE),IF($D123="SINAPI",IFERROR((VLOOKUP($C123,#REF!,5,FALSE)),"-"),"-"))))))),0)</f>
        <v>0</v>
      </c>
      <c r="Y123" s="92" t="e">
        <f>IF(OR($D123="ANP",$D123="DAER",$D123="CONSULTORIA DNIT",$D123="PREGÃO ELETRÔNICO",$D123="DMLU",$D123="DMAE",$D123="CEEE",$D123="EPTC",$D123="ORSE",$D123="SEINFRA",$D123="CREA",$D123="CAU",$D123="CEHOP",$D123="SIURB",$D123="DER-PR",$D123="SUDECAP",$D123=#REF!,$D123=#REF!),VLOOKUP($C123,#REF!,8,FALSE),IF($D123="INDEXADO",VLOOKUP($C123,#REF!,18,FALSE),IF($D123="CCU",VLOOKUP($C123,#REF!,7,FALSE),IF($D123="MERCADO",VLOOKUP(PE_243_2026!$C123,#REF!,9,FALSE),IF($D123="PLEO",VLOOKUP($C123,#REF!,4,FALSE),IF($D123="SICRO",VLOOKUP($C123,#REF!,7,FALSE),IF($D123="SINAPI",IFERROR((VLOOKUP($C123,#REF!,6,FALSE)),(VLOOKUP($C123,#REF!,27,FALSE))),"-")))))))</f>
        <v>#REF!</v>
      </c>
      <c r="Z123" s="30">
        <v>16.54</v>
      </c>
      <c r="AA123" s="95">
        <f t="shared" si="30"/>
        <v>-9.9999999999980105E-3</v>
      </c>
      <c r="AB123" s="81">
        <f t="shared" si="38"/>
        <v>0</v>
      </c>
      <c r="AC123" s="81">
        <f t="shared" si="40"/>
        <v>0</v>
      </c>
    </row>
    <row r="124" spans="2:29" ht="36.75" customHeight="1" x14ac:dyDescent="0.2">
      <c r="B124" s="100" t="s">
        <v>106</v>
      </c>
      <c r="C124" s="102" t="s">
        <v>172</v>
      </c>
      <c r="D124" s="90" t="s">
        <v>1</v>
      </c>
      <c r="E124" s="103" t="s">
        <v>318</v>
      </c>
      <c r="F124" s="89" t="s">
        <v>203</v>
      </c>
      <c r="G124" s="79"/>
      <c r="H124" s="92"/>
      <c r="I124" s="92">
        <v>271.2525</v>
      </c>
      <c r="J124" s="92">
        <v>0</v>
      </c>
      <c r="K124" s="93">
        <f t="shared" si="39"/>
        <v>271.2525</v>
      </c>
      <c r="L124" s="94">
        <v>0.25190000000000001</v>
      </c>
      <c r="M124" s="15">
        <f t="shared" si="41"/>
        <v>339.58</v>
      </c>
      <c r="N124" s="15"/>
      <c r="O124" s="15">
        <f t="shared" si="42"/>
        <v>0</v>
      </c>
      <c r="P124" s="15">
        <f t="shared" si="43"/>
        <v>0</v>
      </c>
      <c r="Q124" s="16">
        <f t="shared" si="44"/>
        <v>0</v>
      </c>
      <c r="R124" s="30"/>
      <c r="S124" s="30"/>
      <c r="T124" s="1" t="str">
        <f t="shared" si="0"/>
        <v>4.12</v>
      </c>
      <c r="U124" s="1">
        <f t="shared" si="29"/>
        <v>0</v>
      </c>
      <c r="V124" s="30"/>
      <c r="W124" s="30"/>
      <c r="X124" s="92">
        <f>IFERROR(IF(OR($D124="ANP",$D124="DAER",$D124="CONSULTORIA DNIT",$D124="PREGÃO ELETRÔNICO",$D124="DMLU",$D124="DMAE",$D124="CEEE",$D124="EPTC",$D124="ORSE",$D124="SEINFRA",$D124="CREA",$D124="CAU",$D124="CEHOP",$D124="SIURB",$D124="DER-PR",$D124="SUDECAP",$D124=#REF!,$D124=#REF!),VLOOKUP($C124,#REF!,7,FALSE),IF($D124="INDEXADO",VLOOKUP($C124,#REF!,17,FALSE),IF($D124="CCU",VLOOKUP($C124,#REF!,6,FALSE),IF($D124="MERCADO",VLOOKUP(PE_243_2026!$C124,#REF!,8,FALSE),IF($D124="PLEO",VLOOKUP($C124,#REF!,4,FALSE),IF($D124="SICRO",VLOOKUP($C124,#REF!,6,FALSE),IF($D124="SINAPI",IFERROR((VLOOKUP($C124,#REF!,5,FALSE)),"-"),"-"))))))),0)</f>
        <v>0</v>
      </c>
      <c r="Y124" s="92" t="e">
        <f>IF(OR($D124="ANP",$D124="DAER",$D124="CONSULTORIA DNIT",$D124="PREGÃO ELETRÔNICO",$D124="DMLU",$D124="DMAE",$D124="CEEE",$D124="EPTC",$D124="ORSE",$D124="SEINFRA",$D124="CREA",$D124="CAU",$D124="CEHOP",$D124="SIURB",$D124="DER-PR",$D124="SUDECAP",$D124=#REF!,$D124=#REF!),VLOOKUP($C124,#REF!,8,FALSE),IF($D124="INDEXADO",VLOOKUP($C124,#REF!,18,FALSE),IF($D124="CCU",VLOOKUP($C124,#REF!,7,FALSE),IF($D124="MERCADO",VLOOKUP(PE_243_2026!$C124,#REF!,9,FALSE),IF($D124="PLEO",VLOOKUP($C124,#REF!,4,FALSE),IF($D124="SICRO",VLOOKUP($C124,#REF!,7,FALSE),IF($D124="SINAPI",IFERROR((VLOOKUP($C124,#REF!,6,FALSE)),(VLOOKUP($C124,#REF!,27,FALSE))),"-")))))))</f>
        <v>#REF!</v>
      </c>
      <c r="Z124" s="30">
        <v>339.58</v>
      </c>
      <c r="AA124" s="95">
        <f t="shared" si="30"/>
        <v>0</v>
      </c>
      <c r="AB124" s="81">
        <f t="shared" si="38"/>
        <v>0</v>
      </c>
      <c r="AC124" s="81">
        <f t="shared" si="40"/>
        <v>0</v>
      </c>
    </row>
    <row r="125" spans="2:29" ht="36.75" customHeight="1" x14ac:dyDescent="0.2">
      <c r="B125" s="100" t="s">
        <v>107</v>
      </c>
      <c r="C125" s="89" t="s">
        <v>189</v>
      </c>
      <c r="D125" s="90" t="s">
        <v>1</v>
      </c>
      <c r="E125" s="103" t="s">
        <v>333</v>
      </c>
      <c r="F125" s="89" t="s">
        <v>203</v>
      </c>
      <c r="G125" s="79"/>
      <c r="H125" s="92"/>
      <c r="I125" s="92">
        <v>44.01</v>
      </c>
      <c r="J125" s="92">
        <v>0</v>
      </c>
      <c r="K125" s="93">
        <f t="shared" si="39"/>
        <v>44.01</v>
      </c>
      <c r="L125" s="94">
        <v>0.25190000000000001</v>
      </c>
      <c r="M125" s="15">
        <f t="shared" si="41"/>
        <v>55.1</v>
      </c>
      <c r="N125" s="15"/>
      <c r="O125" s="15">
        <f t="shared" si="42"/>
        <v>0</v>
      </c>
      <c r="P125" s="15">
        <f t="shared" si="43"/>
        <v>0</v>
      </c>
      <c r="Q125" s="16">
        <f t="shared" si="44"/>
        <v>0</v>
      </c>
      <c r="R125" s="30"/>
      <c r="S125" s="30"/>
      <c r="T125" s="1" t="str">
        <f t="shared" si="0"/>
        <v>4.13</v>
      </c>
      <c r="U125" s="1">
        <f t="shared" si="29"/>
        <v>0</v>
      </c>
      <c r="V125" s="30"/>
      <c r="W125" s="30"/>
      <c r="X125" s="92">
        <f>IFERROR(IF(OR($D125="ANP",$D125="DAER",$D125="CONSULTORIA DNIT",$D125="PREGÃO ELETRÔNICO",$D125="DMLU",$D125="DMAE",$D125="CEEE",$D125="EPTC",$D125="ORSE",$D125="SEINFRA",$D125="CREA",$D125="CAU",$D125="CEHOP",$D125="SIURB",$D125="DER-PR",$D125="SUDECAP",$D125=#REF!,$D125=#REF!),VLOOKUP($C125,#REF!,7,FALSE),IF($D125="INDEXADO",VLOOKUP($C125,#REF!,17,FALSE),IF($D125="CCU",VLOOKUP($C125,#REF!,6,FALSE),IF($D125="MERCADO",VLOOKUP(PE_243_2026!$C125,#REF!,8,FALSE),IF($D125="PLEO",VLOOKUP($C125,#REF!,4,FALSE),IF($D125="SICRO",VLOOKUP($C125,#REF!,6,FALSE),IF($D125="SINAPI",IFERROR((VLOOKUP($C125,#REF!,5,FALSE)),"-"),"-"))))))),0)</f>
        <v>0</v>
      </c>
      <c r="Y125" s="92" t="e">
        <f>IF(OR($D125="ANP",$D125="DAER",$D125="CONSULTORIA DNIT",$D125="PREGÃO ELETRÔNICO",$D125="DMLU",$D125="DMAE",$D125="CEEE",$D125="EPTC",$D125="ORSE",$D125="SEINFRA",$D125="CREA",$D125="CAU",$D125="CEHOP",$D125="SIURB",$D125="DER-PR",$D125="SUDECAP",$D125=#REF!,$D125=#REF!),VLOOKUP($C125,#REF!,8,FALSE),IF($D125="INDEXADO",VLOOKUP($C125,#REF!,18,FALSE),IF($D125="CCU",VLOOKUP($C125,#REF!,7,FALSE),IF($D125="MERCADO",VLOOKUP(PE_243_2026!$C125,#REF!,9,FALSE),IF($D125="PLEO",VLOOKUP($C125,#REF!,4,FALSE),IF($D125="SICRO",VLOOKUP($C125,#REF!,7,FALSE),IF($D125="SINAPI",IFERROR((VLOOKUP($C125,#REF!,6,FALSE)),(VLOOKUP($C125,#REF!,27,FALSE))),"-")))))))</f>
        <v>#REF!</v>
      </c>
      <c r="Z125" s="30">
        <v>55.1</v>
      </c>
      <c r="AA125" s="95">
        <f t="shared" si="30"/>
        <v>0</v>
      </c>
      <c r="AB125" s="81">
        <f t="shared" si="38"/>
        <v>0</v>
      </c>
      <c r="AC125" s="81">
        <f t="shared" si="40"/>
        <v>0</v>
      </c>
    </row>
    <row r="126" spans="2:29" ht="36.75" customHeight="1" x14ac:dyDescent="0.2">
      <c r="B126" s="100" t="s">
        <v>108</v>
      </c>
      <c r="C126" s="102">
        <v>101881</v>
      </c>
      <c r="D126" s="101" t="s">
        <v>0</v>
      </c>
      <c r="E126" s="91" t="s">
        <v>268</v>
      </c>
      <c r="F126" s="89" t="s">
        <v>203</v>
      </c>
      <c r="G126" s="79"/>
      <c r="H126" s="92"/>
      <c r="I126" s="92">
        <v>94.47</v>
      </c>
      <c r="J126" s="92">
        <v>694.74</v>
      </c>
      <c r="K126" s="93">
        <f t="shared" si="39"/>
        <v>789.21</v>
      </c>
      <c r="L126" s="94">
        <v>0.25190000000000001</v>
      </c>
      <c r="M126" s="15">
        <f t="shared" si="41"/>
        <v>988.01</v>
      </c>
      <c r="N126" s="15"/>
      <c r="O126" s="15">
        <f t="shared" si="42"/>
        <v>0</v>
      </c>
      <c r="P126" s="15">
        <f t="shared" si="43"/>
        <v>0</v>
      </c>
      <c r="Q126" s="16">
        <f t="shared" si="44"/>
        <v>0</v>
      </c>
      <c r="R126" s="30"/>
      <c r="S126" s="30"/>
      <c r="T126" s="1" t="str">
        <f t="shared" si="0"/>
        <v>4.14</v>
      </c>
      <c r="U126" s="1" t="b">
        <f t="shared" si="29"/>
        <v>0</v>
      </c>
      <c r="V126" s="30"/>
      <c r="W126" s="30"/>
      <c r="X126" s="92">
        <f>IFERROR(IF(OR($D126="ANP",$D126="DAER",$D126="CONSULTORIA DNIT",$D126="PREGÃO ELETRÔNICO",$D126="DMLU",$D126="DMAE",$D126="CEEE",$D126="EPTC",$D126="ORSE",$D126="SEINFRA",$D126="CREA",$D126="CAU",$D126="CEHOP",$D126="SIURB",$D126="DER-PR",$D126="SUDECAP",$D126=#REF!,$D126=#REF!),VLOOKUP($C126,#REF!,7,FALSE),IF($D126="INDEXADO",VLOOKUP($C126,#REF!,17,FALSE),IF($D126="CCU",VLOOKUP($C126,#REF!,6,FALSE),IF($D126="MERCADO",VLOOKUP(PE_243_2026!$C126,#REF!,8,FALSE),IF($D126="PLEO",VLOOKUP($C126,#REF!,4,FALSE),IF($D126="SICRO",VLOOKUP($C126,#REF!,6,FALSE),IF($D126="SINAPI",IFERROR((VLOOKUP($C126,#REF!,5,FALSE)),"-"),"-"))))))),0)</f>
        <v>0</v>
      </c>
      <c r="Y126" s="92" t="e">
        <f>IF(OR($D126="ANP",$D126="DAER",$D126="CONSULTORIA DNIT",$D126="PREGÃO ELETRÔNICO",$D126="DMLU",$D126="DMAE",$D126="CEEE",$D126="EPTC",$D126="ORSE",$D126="SEINFRA",$D126="CREA",$D126="CAU",$D126="CEHOP",$D126="SIURB",$D126="DER-PR",$D126="SUDECAP",$D126=#REF!,$D126=#REF!),VLOOKUP($C126,#REF!,8,FALSE),IF($D126="INDEXADO",VLOOKUP($C126,#REF!,18,FALSE),IF($D126="CCU",VLOOKUP($C126,#REF!,7,FALSE),IF($D126="MERCADO",VLOOKUP(PE_243_2026!$C126,#REF!,9,FALSE),IF($D126="PLEO",VLOOKUP($C126,#REF!,4,FALSE),IF($D126="SICRO",VLOOKUP($C126,#REF!,7,FALSE),IF($D126="SINAPI",IFERROR((VLOOKUP($C126,#REF!,6,FALSE)),(VLOOKUP($C126,#REF!,27,FALSE))),"-")))))))</f>
        <v>#REF!</v>
      </c>
      <c r="Z126" s="30">
        <v>988.01</v>
      </c>
      <c r="AA126" s="95">
        <f t="shared" si="30"/>
        <v>0</v>
      </c>
      <c r="AB126" s="81">
        <f t="shared" si="38"/>
        <v>0</v>
      </c>
      <c r="AC126" s="81">
        <f t="shared" si="40"/>
        <v>0</v>
      </c>
    </row>
    <row r="127" spans="2:29" ht="36.75" customHeight="1" x14ac:dyDescent="0.2">
      <c r="B127" s="100" t="s">
        <v>109</v>
      </c>
      <c r="C127" s="102" t="s">
        <v>174</v>
      </c>
      <c r="D127" s="101" t="s">
        <v>1</v>
      </c>
      <c r="E127" s="91" t="s">
        <v>320</v>
      </c>
      <c r="F127" s="89" t="s">
        <v>203</v>
      </c>
      <c r="G127" s="79"/>
      <c r="H127" s="92"/>
      <c r="I127" s="92">
        <v>90.48</v>
      </c>
      <c r="J127" s="92">
        <v>720.29250000000002</v>
      </c>
      <c r="K127" s="93">
        <f t="shared" si="39"/>
        <v>810.77250000000004</v>
      </c>
      <c r="L127" s="94">
        <v>0.25190000000000001</v>
      </c>
      <c r="M127" s="15">
        <f t="shared" si="41"/>
        <v>1015.01</v>
      </c>
      <c r="N127" s="15"/>
      <c r="O127" s="15">
        <f t="shared" si="42"/>
        <v>0</v>
      </c>
      <c r="P127" s="15">
        <f t="shared" si="43"/>
        <v>0</v>
      </c>
      <c r="Q127" s="16">
        <f t="shared" si="44"/>
        <v>0</v>
      </c>
      <c r="R127" s="30"/>
      <c r="S127" s="30"/>
      <c r="T127" s="1" t="str">
        <f t="shared" si="0"/>
        <v>4.15</v>
      </c>
      <c r="U127" s="1" t="b">
        <f t="shared" si="29"/>
        <v>0</v>
      </c>
      <c r="V127" s="30"/>
      <c r="W127" s="30"/>
      <c r="X127" s="92">
        <f>IFERROR(IF(OR($D127="ANP",$D127="DAER",$D127="CONSULTORIA DNIT",$D127="PREGÃO ELETRÔNICO",$D127="DMLU",$D127="DMAE",$D127="CEEE",$D127="EPTC",$D127="ORSE",$D127="SEINFRA",$D127="CREA",$D127="CAU",$D127="CEHOP",$D127="SIURB",$D127="DER-PR",$D127="SUDECAP",$D127=#REF!,$D127=#REF!),VLOOKUP($C127,#REF!,7,FALSE),IF($D127="INDEXADO",VLOOKUP($C127,#REF!,17,FALSE),IF($D127="CCU",VLOOKUP($C127,#REF!,6,FALSE),IF($D127="MERCADO",VLOOKUP(PE_243_2026!$C127,#REF!,8,FALSE),IF($D127="PLEO",VLOOKUP($C127,#REF!,4,FALSE),IF($D127="SICRO",VLOOKUP($C127,#REF!,6,FALSE),IF($D127="SINAPI",IFERROR((VLOOKUP($C127,#REF!,5,FALSE)),"-"),"-"))))))),0)</f>
        <v>0</v>
      </c>
      <c r="Y127" s="92" t="e">
        <f>IF(OR($D127="ANP",$D127="DAER",$D127="CONSULTORIA DNIT",$D127="PREGÃO ELETRÔNICO",$D127="DMLU",$D127="DMAE",$D127="CEEE",$D127="EPTC",$D127="ORSE",$D127="SEINFRA",$D127="CREA",$D127="CAU",$D127="CEHOP",$D127="SIURB",$D127="DER-PR",$D127="SUDECAP",$D127=#REF!,$D127=#REF!),VLOOKUP($C127,#REF!,8,FALSE),IF($D127="INDEXADO",VLOOKUP($C127,#REF!,18,FALSE),IF($D127="CCU",VLOOKUP($C127,#REF!,7,FALSE),IF($D127="MERCADO",VLOOKUP(PE_243_2026!$C127,#REF!,9,FALSE),IF($D127="PLEO",VLOOKUP($C127,#REF!,4,FALSE),IF($D127="SICRO",VLOOKUP($C127,#REF!,7,FALSE),IF($D127="SINAPI",IFERROR((VLOOKUP($C127,#REF!,6,FALSE)),(VLOOKUP($C127,#REF!,27,FALSE))),"-")))))))</f>
        <v>#REF!</v>
      </c>
      <c r="Z127" s="30">
        <v>1015.01</v>
      </c>
      <c r="AA127" s="95">
        <f t="shared" si="30"/>
        <v>0</v>
      </c>
      <c r="AB127" s="81">
        <f t="shared" si="38"/>
        <v>0</v>
      </c>
      <c r="AC127" s="81">
        <f t="shared" si="40"/>
        <v>0</v>
      </c>
    </row>
    <row r="128" spans="2:29" ht="36.75" customHeight="1" x14ac:dyDescent="0.2">
      <c r="B128" s="100" t="s">
        <v>110</v>
      </c>
      <c r="C128" s="102" t="s">
        <v>192</v>
      </c>
      <c r="D128" s="101" t="s">
        <v>1</v>
      </c>
      <c r="E128" s="91" t="s">
        <v>337</v>
      </c>
      <c r="F128" s="89" t="s">
        <v>203</v>
      </c>
      <c r="G128" s="79"/>
      <c r="H128" s="92"/>
      <c r="I128" s="92">
        <v>352.08</v>
      </c>
      <c r="J128" s="92">
        <v>4828.9274999999998</v>
      </c>
      <c r="K128" s="93">
        <f t="shared" si="39"/>
        <v>5181.0074999999997</v>
      </c>
      <c r="L128" s="94">
        <v>0.25190000000000001</v>
      </c>
      <c r="M128" s="15">
        <f t="shared" si="41"/>
        <v>6486.1</v>
      </c>
      <c r="N128" s="15"/>
      <c r="O128" s="15">
        <f t="shared" si="42"/>
        <v>0</v>
      </c>
      <c r="P128" s="15">
        <f t="shared" si="43"/>
        <v>0</v>
      </c>
      <c r="Q128" s="16">
        <f t="shared" si="44"/>
        <v>0</v>
      </c>
      <c r="R128" s="30"/>
      <c r="S128" s="30"/>
      <c r="T128" s="1" t="str">
        <f t="shared" si="0"/>
        <v>4.16</v>
      </c>
      <c r="U128" s="1" t="b">
        <f t="shared" si="29"/>
        <v>0</v>
      </c>
      <c r="V128" s="30"/>
      <c r="W128" s="30"/>
      <c r="X128" s="92">
        <f>IFERROR(IF(OR($D128="ANP",$D128="DAER",$D128="CONSULTORIA DNIT",$D128="PREGÃO ELETRÔNICO",$D128="DMLU",$D128="DMAE",$D128="CEEE",$D128="EPTC",$D128="ORSE",$D128="SEINFRA",$D128="CREA",$D128="CAU",$D128="CEHOP",$D128="SIURB",$D128="DER-PR",$D128="SUDECAP",$D128=#REF!,$D128=#REF!),VLOOKUP($C128,#REF!,7,FALSE),IF($D128="INDEXADO",VLOOKUP($C128,#REF!,17,FALSE),IF($D128="CCU",VLOOKUP($C128,#REF!,6,FALSE),IF($D128="MERCADO",VLOOKUP(PE_243_2026!$C128,#REF!,8,FALSE),IF($D128="PLEO",VLOOKUP($C128,#REF!,4,FALSE),IF($D128="SICRO",VLOOKUP($C128,#REF!,6,FALSE),IF($D128="SINAPI",IFERROR((VLOOKUP($C128,#REF!,5,FALSE)),"-"),"-"))))))),0)</f>
        <v>0</v>
      </c>
      <c r="Y128" s="92" t="e">
        <f>IF(OR($D128="ANP",$D128="DAER",$D128="CONSULTORIA DNIT",$D128="PREGÃO ELETRÔNICO",$D128="DMLU",$D128="DMAE",$D128="CEEE",$D128="EPTC",$D128="ORSE",$D128="SEINFRA",$D128="CREA",$D128="CAU",$D128="CEHOP",$D128="SIURB",$D128="DER-PR",$D128="SUDECAP",$D128=#REF!,$D128=#REF!),VLOOKUP($C128,#REF!,8,FALSE),IF($D128="INDEXADO",VLOOKUP($C128,#REF!,18,FALSE),IF($D128="CCU",VLOOKUP($C128,#REF!,7,FALSE),IF($D128="MERCADO",VLOOKUP(PE_243_2026!$C128,#REF!,9,FALSE),IF($D128="PLEO",VLOOKUP($C128,#REF!,4,FALSE),IF($D128="SICRO",VLOOKUP($C128,#REF!,7,FALSE),IF($D128="SINAPI",IFERROR((VLOOKUP($C128,#REF!,6,FALSE)),(VLOOKUP($C128,#REF!,27,FALSE))),"-")))))))</f>
        <v>#REF!</v>
      </c>
      <c r="Z128" s="30">
        <v>6486.11</v>
      </c>
      <c r="AA128" s="95">
        <f t="shared" si="30"/>
        <v>-9.999999999308784E-3</v>
      </c>
      <c r="AB128" s="81">
        <f t="shared" si="38"/>
        <v>0</v>
      </c>
      <c r="AC128" s="81">
        <f t="shared" si="40"/>
        <v>0</v>
      </c>
    </row>
    <row r="129" spans="2:29" ht="36.75" customHeight="1" x14ac:dyDescent="0.2">
      <c r="B129" s="100" t="s">
        <v>111</v>
      </c>
      <c r="C129" s="102">
        <v>101875</v>
      </c>
      <c r="D129" s="101" t="s">
        <v>0</v>
      </c>
      <c r="E129" s="91" t="s">
        <v>267</v>
      </c>
      <c r="F129" s="89" t="s">
        <v>203</v>
      </c>
      <c r="G129" s="79"/>
      <c r="H129" s="92"/>
      <c r="I129" s="92">
        <v>66.322500000000005</v>
      </c>
      <c r="J129" s="92">
        <v>281.8125</v>
      </c>
      <c r="K129" s="93">
        <f t="shared" si="39"/>
        <v>348.13499999999999</v>
      </c>
      <c r="L129" s="94">
        <v>0.25190000000000001</v>
      </c>
      <c r="M129" s="15">
        <f t="shared" si="41"/>
        <v>435.83</v>
      </c>
      <c r="N129" s="15"/>
      <c r="O129" s="15">
        <f t="shared" si="42"/>
        <v>0</v>
      </c>
      <c r="P129" s="15">
        <f t="shared" si="43"/>
        <v>0</v>
      </c>
      <c r="Q129" s="16">
        <f t="shared" si="44"/>
        <v>0</v>
      </c>
      <c r="R129" s="30"/>
      <c r="S129" s="30"/>
      <c r="T129" s="1" t="str">
        <f t="shared" si="0"/>
        <v>4.17</v>
      </c>
      <c r="U129" s="1" t="b">
        <f t="shared" si="29"/>
        <v>0</v>
      </c>
      <c r="V129" s="30"/>
      <c r="W129" s="30"/>
      <c r="X129" s="92">
        <f>IFERROR(IF(OR($D129="ANP",$D129="DAER",$D129="CONSULTORIA DNIT",$D129="PREGÃO ELETRÔNICO",$D129="DMLU",$D129="DMAE",$D129="CEEE",$D129="EPTC",$D129="ORSE",$D129="SEINFRA",$D129="CREA",$D129="CAU",$D129="CEHOP",$D129="SIURB",$D129="DER-PR",$D129="SUDECAP",$D129=#REF!,$D129=#REF!),VLOOKUP($C129,#REF!,7,FALSE),IF($D129="INDEXADO",VLOOKUP($C129,#REF!,17,FALSE),IF($D129="CCU",VLOOKUP($C129,#REF!,6,FALSE),IF($D129="MERCADO",VLOOKUP(PE_243_2026!$C129,#REF!,8,FALSE),IF($D129="PLEO",VLOOKUP($C129,#REF!,4,FALSE),IF($D129="SICRO",VLOOKUP($C129,#REF!,6,FALSE),IF($D129="SINAPI",IFERROR((VLOOKUP($C129,#REF!,5,FALSE)),"-"),"-"))))))),0)</f>
        <v>0</v>
      </c>
      <c r="Y129" s="92" t="e">
        <f>IF(OR($D129="ANP",$D129="DAER",$D129="CONSULTORIA DNIT",$D129="PREGÃO ELETRÔNICO",$D129="DMLU",$D129="DMAE",$D129="CEEE",$D129="EPTC",$D129="ORSE",$D129="SEINFRA",$D129="CREA",$D129="CAU",$D129="CEHOP",$D129="SIURB",$D129="DER-PR",$D129="SUDECAP",$D129=#REF!,$D129=#REF!),VLOOKUP($C129,#REF!,8,FALSE),IF($D129="INDEXADO",VLOOKUP($C129,#REF!,18,FALSE),IF($D129="CCU",VLOOKUP($C129,#REF!,7,FALSE),IF($D129="MERCADO",VLOOKUP(PE_243_2026!$C129,#REF!,9,FALSE),IF($D129="PLEO",VLOOKUP($C129,#REF!,4,FALSE),IF($D129="SICRO",VLOOKUP($C129,#REF!,7,FALSE),IF($D129="SINAPI",IFERROR((VLOOKUP($C129,#REF!,6,FALSE)),(VLOOKUP($C129,#REF!,27,FALSE))),"-")))))))</f>
        <v>#REF!</v>
      </c>
      <c r="Z129" s="30">
        <v>435.83</v>
      </c>
      <c r="AA129" s="95">
        <f t="shared" si="30"/>
        <v>0</v>
      </c>
      <c r="AB129" s="81">
        <f t="shared" si="38"/>
        <v>0</v>
      </c>
      <c r="AC129" s="81">
        <f t="shared" si="40"/>
        <v>0</v>
      </c>
    </row>
    <row r="130" spans="2:29" ht="36.75" customHeight="1" x14ac:dyDescent="0.2">
      <c r="B130" s="100" t="s">
        <v>112</v>
      </c>
      <c r="C130" s="102">
        <v>101878</v>
      </c>
      <c r="D130" s="101" t="s">
        <v>0</v>
      </c>
      <c r="E130" s="91" t="s">
        <v>269</v>
      </c>
      <c r="F130" s="89" t="s">
        <v>203</v>
      </c>
      <c r="G130" s="79"/>
      <c r="H130" s="92"/>
      <c r="I130" s="92">
        <v>13.950000000000001</v>
      </c>
      <c r="J130" s="92">
        <v>360.06</v>
      </c>
      <c r="K130" s="93">
        <f t="shared" si="39"/>
        <v>374.01</v>
      </c>
      <c r="L130" s="94">
        <v>0.25190000000000001</v>
      </c>
      <c r="M130" s="15">
        <f t="shared" si="41"/>
        <v>468.22</v>
      </c>
      <c r="N130" s="15"/>
      <c r="O130" s="15">
        <f t="shared" si="42"/>
        <v>0</v>
      </c>
      <c r="P130" s="15">
        <f t="shared" si="43"/>
        <v>0</v>
      </c>
      <c r="Q130" s="16">
        <f t="shared" si="44"/>
        <v>0</v>
      </c>
      <c r="R130" s="30"/>
      <c r="S130" s="30"/>
      <c r="T130" s="1" t="str">
        <f t="shared" si="0"/>
        <v>4.18</v>
      </c>
      <c r="U130" s="1" t="b">
        <f t="shared" si="29"/>
        <v>0</v>
      </c>
      <c r="V130" s="30"/>
      <c r="W130" s="30"/>
      <c r="X130" s="92">
        <f>IFERROR(IF(OR($D130="ANP",$D130="DAER",$D130="CONSULTORIA DNIT",$D130="PREGÃO ELETRÔNICO",$D130="DMLU",$D130="DMAE",$D130="CEEE",$D130="EPTC",$D130="ORSE",$D130="SEINFRA",$D130="CREA",$D130="CAU",$D130="CEHOP",$D130="SIURB",$D130="DER-PR",$D130="SUDECAP",$D130=#REF!,$D130=#REF!),VLOOKUP($C130,#REF!,7,FALSE),IF($D130="INDEXADO",VLOOKUP($C130,#REF!,17,FALSE),IF($D130="CCU",VLOOKUP($C130,#REF!,6,FALSE),IF($D130="MERCADO",VLOOKUP(PE_243_2026!$C130,#REF!,8,FALSE),IF($D130="PLEO",VLOOKUP($C130,#REF!,4,FALSE),IF($D130="SICRO",VLOOKUP($C130,#REF!,6,FALSE),IF($D130="SINAPI",IFERROR((VLOOKUP($C130,#REF!,5,FALSE)),"-"),"-"))))))),0)</f>
        <v>0</v>
      </c>
      <c r="Y130" s="92" t="e">
        <f>IF(OR($D130="ANP",$D130="DAER",$D130="CONSULTORIA DNIT",$D130="PREGÃO ELETRÔNICO",$D130="DMLU",$D130="DMAE",$D130="CEEE",$D130="EPTC",$D130="ORSE",$D130="SEINFRA",$D130="CREA",$D130="CAU",$D130="CEHOP",$D130="SIURB",$D130="DER-PR",$D130="SUDECAP",$D130=#REF!,$D130=#REF!),VLOOKUP($C130,#REF!,8,FALSE),IF($D130="INDEXADO",VLOOKUP($C130,#REF!,18,FALSE),IF($D130="CCU",VLOOKUP($C130,#REF!,7,FALSE),IF($D130="MERCADO",VLOOKUP(PE_243_2026!$C130,#REF!,9,FALSE),IF($D130="PLEO",VLOOKUP($C130,#REF!,4,FALSE),IF($D130="SICRO",VLOOKUP($C130,#REF!,7,FALSE),IF($D130="SINAPI",IFERROR((VLOOKUP($C130,#REF!,6,FALSE)),(VLOOKUP($C130,#REF!,27,FALSE))),"-")))))))</f>
        <v>#REF!</v>
      </c>
      <c r="Z130" s="30">
        <v>468.23</v>
      </c>
      <c r="AA130" s="95">
        <f t="shared" si="30"/>
        <v>-9.9999999999909051E-3</v>
      </c>
      <c r="AB130" s="81">
        <f t="shared" si="38"/>
        <v>0</v>
      </c>
      <c r="AC130" s="81">
        <f t="shared" si="40"/>
        <v>0</v>
      </c>
    </row>
    <row r="131" spans="2:29" x14ac:dyDescent="0.2">
      <c r="B131" s="100" t="s">
        <v>113</v>
      </c>
      <c r="C131" s="102" t="s">
        <v>163</v>
      </c>
      <c r="D131" s="90" t="s">
        <v>1</v>
      </c>
      <c r="E131" s="91" t="s">
        <v>317</v>
      </c>
      <c r="F131" s="89" t="s">
        <v>203</v>
      </c>
      <c r="G131" s="79"/>
      <c r="H131" s="92"/>
      <c r="I131" s="92">
        <v>271.2525</v>
      </c>
      <c r="J131" s="92">
        <v>0</v>
      </c>
      <c r="K131" s="93">
        <f t="shared" si="39"/>
        <v>271.2525</v>
      </c>
      <c r="L131" s="94">
        <v>0.25190000000000001</v>
      </c>
      <c r="M131" s="15">
        <f t="shared" si="41"/>
        <v>339.58</v>
      </c>
      <c r="N131" s="15"/>
      <c r="O131" s="15">
        <f t="shared" si="42"/>
        <v>0</v>
      </c>
      <c r="P131" s="15">
        <f t="shared" si="43"/>
        <v>0</v>
      </c>
      <c r="Q131" s="16">
        <f t="shared" si="44"/>
        <v>0</v>
      </c>
      <c r="R131" s="30"/>
      <c r="S131" s="30"/>
      <c r="T131" s="1" t="str">
        <f t="shared" si="0"/>
        <v>4.19</v>
      </c>
      <c r="U131" s="1">
        <f t="shared" si="29"/>
        <v>0</v>
      </c>
      <c r="V131" s="30"/>
      <c r="W131" s="30"/>
      <c r="X131" s="92">
        <f>IFERROR(IF(OR($D131="ANP",$D131="DAER",$D131="CONSULTORIA DNIT",$D131="PREGÃO ELETRÔNICO",$D131="DMLU",$D131="DMAE",$D131="CEEE",$D131="EPTC",$D131="ORSE",$D131="SEINFRA",$D131="CREA",$D131="CAU",$D131="CEHOP",$D131="SIURB",$D131="DER-PR",$D131="SUDECAP",$D131=#REF!,$D131=#REF!),VLOOKUP($C131,#REF!,7,FALSE),IF($D131="INDEXADO",VLOOKUP($C131,#REF!,17,FALSE),IF($D131="CCU",VLOOKUP($C131,#REF!,6,FALSE),IF($D131="MERCADO",VLOOKUP(PE_243_2026!$C131,#REF!,8,FALSE),IF($D131="PLEO",VLOOKUP($C131,#REF!,4,FALSE),IF($D131="SICRO",VLOOKUP($C131,#REF!,6,FALSE),IF($D131="SINAPI",IFERROR((VLOOKUP($C131,#REF!,5,FALSE)),"-"),"-"))))))),0)</f>
        <v>0</v>
      </c>
      <c r="Y131" s="92" t="e">
        <f>IF(OR($D131="ANP",$D131="DAER",$D131="CONSULTORIA DNIT",$D131="PREGÃO ELETRÔNICO",$D131="DMLU",$D131="DMAE",$D131="CEEE",$D131="EPTC",$D131="ORSE",$D131="SEINFRA",$D131="CREA",$D131="CAU",$D131="CEHOP",$D131="SIURB",$D131="DER-PR",$D131="SUDECAP",$D131=#REF!,$D131=#REF!),VLOOKUP($C131,#REF!,8,FALSE),IF($D131="INDEXADO",VLOOKUP($C131,#REF!,18,FALSE),IF($D131="CCU",VLOOKUP($C131,#REF!,7,FALSE),IF($D131="MERCADO",VLOOKUP(PE_243_2026!$C131,#REF!,9,FALSE),IF($D131="PLEO",VLOOKUP($C131,#REF!,4,FALSE),IF($D131="SICRO",VLOOKUP($C131,#REF!,7,FALSE),IF($D131="SINAPI",IFERROR((VLOOKUP($C131,#REF!,6,FALSE)),(VLOOKUP($C131,#REF!,27,FALSE))),"-")))))))</f>
        <v>#REF!</v>
      </c>
      <c r="Z131" s="30">
        <v>339.58</v>
      </c>
      <c r="AA131" s="95">
        <f t="shared" si="30"/>
        <v>0</v>
      </c>
      <c r="AB131" s="81">
        <f t="shared" si="38"/>
        <v>0</v>
      </c>
      <c r="AC131" s="81">
        <f t="shared" si="40"/>
        <v>0</v>
      </c>
    </row>
    <row r="132" spans="2:29" ht="33.75" customHeight="1" x14ac:dyDescent="0.2">
      <c r="B132" s="100" t="s">
        <v>114</v>
      </c>
      <c r="C132" s="102">
        <v>101543</v>
      </c>
      <c r="D132" s="101" t="s">
        <v>0</v>
      </c>
      <c r="E132" s="91" t="s">
        <v>276</v>
      </c>
      <c r="F132" s="89" t="s">
        <v>203</v>
      </c>
      <c r="G132" s="79"/>
      <c r="H132" s="92"/>
      <c r="I132" s="92">
        <v>15.690000000000001</v>
      </c>
      <c r="J132" s="92">
        <v>28.267499999999998</v>
      </c>
      <c r="K132" s="93">
        <f t="shared" si="39"/>
        <v>43.957499999999996</v>
      </c>
      <c r="L132" s="94">
        <v>0.25190000000000001</v>
      </c>
      <c r="M132" s="15">
        <f t="shared" si="41"/>
        <v>55.03</v>
      </c>
      <c r="N132" s="15"/>
      <c r="O132" s="15">
        <f t="shared" si="42"/>
        <v>0</v>
      </c>
      <c r="P132" s="15">
        <f t="shared" si="43"/>
        <v>0</v>
      </c>
      <c r="Q132" s="16">
        <f t="shared" si="44"/>
        <v>0</v>
      </c>
      <c r="R132" s="30"/>
      <c r="S132" s="30"/>
      <c r="T132" s="1" t="str">
        <f t="shared" si="0"/>
        <v>4.20</v>
      </c>
      <c r="U132" s="1" t="b">
        <f t="shared" si="29"/>
        <v>0</v>
      </c>
      <c r="V132" s="30"/>
      <c r="W132" s="30"/>
      <c r="X132" s="92">
        <f>IFERROR(IF(OR($D132="ANP",$D132="DAER",$D132="CONSULTORIA DNIT",$D132="PREGÃO ELETRÔNICO",$D132="DMLU",$D132="DMAE",$D132="CEEE",$D132="EPTC",$D132="ORSE",$D132="SEINFRA",$D132="CREA",$D132="CAU",$D132="CEHOP",$D132="SIURB",$D132="DER-PR",$D132="SUDECAP",$D132=#REF!,$D132=#REF!),VLOOKUP($C132,#REF!,7,FALSE),IF($D132="INDEXADO",VLOOKUP($C132,#REF!,17,FALSE),IF($D132="CCU",VLOOKUP($C132,#REF!,6,FALSE),IF($D132="MERCADO",VLOOKUP(PE_243_2026!$C132,#REF!,8,FALSE),IF($D132="PLEO",VLOOKUP($C132,#REF!,4,FALSE),IF($D132="SICRO",VLOOKUP($C132,#REF!,6,FALSE),IF($D132="SINAPI",IFERROR((VLOOKUP($C132,#REF!,5,FALSE)),"-"),"-"))))))),0)</f>
        <v>0</v>
      </c>
      <c r="Y132" s="92" t="e">
        <f>IF(OR($D132="ANP",$D132="DAER",$D132="CONSULTORIA DNIT",$D132="PREGÃO ELETRÔNICO",$D132="DMLU",$D132="DMAE",$D132="CEEE",$D132="EPTC",$D132="ORSE",$D132="SEINFRA",$D132="CREA",$D132="CAU",$D132="CEHOP",$D132="SIURB",$D132="DER-PR",$D132="SUDECAP",$D132=#REF!,$D132=#REF!),VLOOKUP($C132,#REF!,8,FALSE),IF($D132="INDEXADO",VLOOKUP($C132,#REF!,18,FALSE),IF($D132="CCU",VLOOKUP($C132,#REF!,7,FALSE),IF($D132="MERCADO",VLOOKUP(PE_243_2026!$C132,#REF!,9,FALSE),IF($D132="PLEO",VLOOKUP($C132,#REF!,4,FALSE),IF($D132="SICRO",VLOOKUP($C132,#REF!,7,FALSE),IF($D132="SINAPI",IFERROR((VLOOKUP($C132,#REF!,6,FALSE)),(VLOOKUP($C132,#REF!,27,FALSE))),"-")))))))</f>
        <v>#REF!</v>
      </c>
      <c r="Z132" s="30">
        <v>55.03</v>
      </c>
      <c r="AA132" s="95">
        <f t="shared" si="30"/>
        <v>0</v>
      </c>
      <c r="AB132" s="81">
        <f t="shared" si="38"/>
        <v>0</v>
      </c>
      <c r="AC132" s="81">
        <f t="shared" si="40"/>
        <v>0</v>
      </c>
    </row>
    <row r="133" spans="2:29" ht="33.75" customHeight="1" x14ac:dyDescent="0.2">
      <c r="B133" s="100" t="s">
        <v>115</v>
      </c>
      <c r="C133" s="102">
        <v>101540</v>
      </c>
      <c r="D133" s="101" t="s">
        <v>0</v>
      </c>
      <c r="E133" s="91" t="s">
        <v>277</v>
      </c>
      <c r="F133" s="89" t="s">
        <v>203</v>
      </c>
      <c r="G133" s="79"/>
      <c r="H133" s="92"/>
      <c r="I133" s="92">
        <v>28.222500000000004</v>
      </c>
      <c r="J133" s="92">
        <v>61.192500000000003</v>
      </c>
      <c r="K133" s="93">
        <f t="shared" si="39"/>
        <v>89.415000000000006</v>
      </c>
      <c r="L133" s="94">
        <v>0.25190000000000001</v>
      </c>
      <c r="M133" s="15">
        <f t="shared" si="41"/>
        <v>111.94</v>
      </c>
      <c r="N133" s="15"/>
      <c r="O133" s="15">
        <f t="shared" si="42"/>
        <v>0</v>
      </c>
      <c r="P133" s="15">
        <f t="shared" si="43"/>
        <v>0</v>
      </c>
      <c r="Q133" s="16">
        <f t="shared" si="44"/>
        <v>0</v>
      </c>
      <c r="R133" s="30"/>
      <c r="S133" s="30"/>
      <c r="T133" s="1" t="str">
        <f t="shared" si="0"/>
        <v>4.21</v>
      </c>
      <c r="U133" s="1" t="b">
        <f t="shared" si="29"/>
        <v>0</v>
      </c>
      <c r="V133" s="30"/>
      <c r="W133" s="30"/>
      <c r="X133" s="92">
        <f>IFERROR(IF(OR($D133="ANP",$D133="DAER",$D133="CONSULTORIA DNIT",$D133="PREGÃO ELETRÔNICO",$D133="DMLU",$D133="DMAE",$D133="CEEE",$D133="EPTC",$D133="ORSE",$D133="SEINFRA",$D133="CREA",$D133="CAU",$D133="CEHOP",$D133="SIURB",$D133="DER-PR",$D133="SUDECAP",$D133=#REF!,$D133=#REF!),VLOOKUP($C133,#REF!,7,FALSE),IF($D133="INDEXADO",VLOOKUP($C133,#REF!,17,FALSE),IF($D133="CCU",VLOOKUP($C133,#REF!,6,FALSE),IF($D133="MERCADO",VLOOKUP(PE_243_2026!$C133,#REF!,8,FALSE),IF($D133="PLEO",VLOOKUP($C133,#REF!,4,FALSE),IF($D133="SICRO",VLOOKUP($C133,#REF!,6,FALSE),IF($D133="SINAPI",IFERROR((VLOOKUP($C133,#REF!,5,FALSE)),"-"),"-"))))))),0)</f>
        <v>0</v>
      </c>
      <c r="Y133" s="92" t="e">
        <f>IF(OR($D133="ANP",$D133="DAER",$D133="CONSULTORIA DNIT",$D133="PREGÃO ELETRÔNICO",$D133="DMLU",$D133="DMAE",$D133="CEEE",$D133="EPTC",$D133="ORSE",$D133="SEINFRA",$D133="CREA",$D133="CAU",$D133="CEHOP",$D133="SIURB",$D133="DER-PR",$D133="SUDECAP",$D133=#REF!,$D133=#REF!),VLOOKUP($C133,#REF!,8,FALSE),IF($D133="INDEXADO",VLOOKUP($C133,#REF!,18,FALSE),IF($D133="CCU",VLOOKUP($C133,#REF!,7,FALSE),IF($D133="MERCADO",VLOOKUP(PE_243_2026!$C133,#REF!,9,FALSE),IF($D133="PLEO",VLOOKUP($C133,#REF!,4,FALSE),IF($D133="SICRO",VLOOKUP($C133,#REF!,7,FALSE),IF($D133="SINAPI",IFERROR((VLOOKUP($C133,#REF!,6,FALSE)),(VLOOKUP($C133,#REF!,27,FALSE))),"-")))))))</f>
        <v>#REF!</v>
      </c>
      <c r="Z133" s="30">
        <v>111.94</v>
      </c>
      <c r="AA133" s="95">
        <f t="shared" si="30"/>
        <v>0</v>
      </c>
      <c r="AB133" s="81">
        <f t="shared" si="38"/>
        <v>0</v>
      </c>
      <c r="AC133" s="81">
        <f t="shared" si="40"/>
        <v>0</v>
      </c>
    </row>
    <row r="134" spans="2:29" ht="33.75" customHeight="1" x14ac:dyDescent="0.2">
      <c r="B134" s="100" t="s">
        <v>116</v>
      </c>
      <c r="C134" s="102">
        <v>101544</v>
      </c>
      <c r="D134" s="101" t="s">
        <v>0</v>
      </c>
      <c r="E134" s="91" t="s">
        <v>278</v>
      </c>
      <c r="F134" s="89" t="s">
        <v>203</v>
      </c>
      <c r="G134" s="79"/>
      <c r="H134" s="92"/>
      <c r="I134" s="92">
        <v>23.535</v>
      </c>
      <c r="J134" s="92">
        <v>46.275000000000006</v>
      </c>
      <c r="K134" s="93">
        <f t="shared" si="39"/>
        <v>69.81</v>
      </c>
      <c r="L134" s="94">
        <v>0.25190000000000001</v>
      </c>
      <c r="M134" s="15">
        <f t="shared" si="41"/>
        <v>87.4</v>
      </c>
      <c r="N134" s="15"/>
      <c r="O134" s="15">
        <f t="shared" si="42"/>
        <v>0</v>
      </c>
      <c r="P134" s="15">
        <f t="shared" si="43"/>
        <v>0</v>
      </c>
      <c r="Q134" s="16">
        <f t="shared" si="44"/>
        <v>0</v>
      </c>
      <c r="R134" s="30"/>
      <c r="S134" s="30"/>
      <c r="T134" s="1" t="str">
        <f t="shared" si="0"/>
        <v>4.22</v>
      </c>
      <c r="U134" s="1" t="b">
        <f t="shared" si="29"/>
        <v>0</v>
      </c>
      <c r="V134" s="30"/>
      <c r="W134" s="30"/>
      <c r="X134" s="92">
        <f>IFERROR(IF(OR($D134="ANP",$D134="DAER",$D134="CONSULTORIA DNIT",$D134="PREGÃO ELETRÔNICO",$D134="DMLU",$D134="DMAE",$D134="CEEE",$D134="EPTC",$D134="ORSE",$D134="SEINFRA",$D134="CREA",$D134="CAU",$D134="CEHOP",$D134="SIURB",$D134="DER-PR",$D134="SUDECAP",$D134=#REF!,$D134=#REF!),VLOOKUP($C134,#REF!,7,FALSE),IF($D134="INDEXADO",VLOOKUP($C134,#REF!,17,FALSE),IF($D134="CCU",VLOOKUP($C134,#REF!,6,FALSE),IF($D134="MERCADO",VLOOKUP(PE_243_2026!$C134,#REF!,8,FALSE),IF($D134="PLEO",VLOOKUP($C134,#REF!,4,FALSE),IF($D134="SICRO",VLOOKUP($C134,#REF!,6,FALSE),IF($D134="SINAPI",IFERROR((VLOOKUP($C134,#REF!,5,FALSE)),"-"),"-"))))))),0)</f>
        <v>0</v>
      </c>
      <c r="Y134" s="92" t="e">
        <f>IF(OR($D134="ANP",$D134="DAER",$D134="CONSULTORIA DNIT",$D134="PREGÃO ELETRÔNICO",$D134="DMLU",$D134="DMAE",$D134="CEEE",$D134="EPTC",$D134="ORSE",$D134="SEINFRA",$D134="CREA",$D134="CAU",$D134="CEHOP",$D134="SIURB",$D134="DER-PR",$D134="SUDECAP",$D134=#REF!,$D134=#REF!),VLOOKUP($C134,#REF!,8,FALSE),IF($D134="INDEXADO",VLOOKUP($C134,#REF!,18,FALSE),IF($D134="CCU",VLOOKUP($C134,#REF!,7,FALSE),IF($D134="MERCADO",VLOOKUP(PE_243_2026!$C134,#REF!,9,FALSE),IF($D134="PLEO",VLOOKUP($C134,#REF!,4,FALSE),IF($D134="SICRO",VLOOKUP($C134,#REF!,7,FALSE),IF($D134="SINAPI",IFERROR((VLOOKUP($C134,#REF!,6,FALSE)),(VLOOKUP($C134,#REF!,27,FALSE))),"-")))))))</f>
        <v>#REF!</v>
      </c>
      <c r="Z134" s="30">
        <v>87.4</v>
      </c>
      <c r="AA134" s="95">
        <f t="shared" si="30"/>
        <v>0</v>
      </c>
      <c r="AB134" s="81">
        <f t="shared" si="38"/>
        <v>0</v>
      </c>
      <c r="AC134" s="81">
        <f t="shared" si="40"/>
        <v>0</v>
      </c>
    </row>
    <row r="135" spans="2:29" ht="33.75" customHeight="1" x14ac:dyDescent="0.2">
      <c r="B135" s="100" t="s">
        <v>117</v>
      </c>
      <c r="C135" s="102" t="s">
        <v>201</v>
      </c>
      <c r="D135" s="101" t="s">
        <v>1</v>
      </c>
      <c r="E135" s="91" t="s">
        <v>355</v>
      </c>
      <c r="F135" s="89" t="s">
        <v>206</v>
      </c>
      <c r="G135" s="79"/>
      <c r="H135" s="92"/>
      <c r="I135" s="92">
        <v>0.42749999999999999</v>
      </c>
      <c r="J135" s="92">
        <v>163.95750000000001</v>
      </c>
      <c r="K135" s="93">
        <f t="shared" si="39"/>
        <v>164.38500000000002</v>
      </c>
      <c r="L135" s="94">
        <v>0.25190000000000001</v>
      </c>
      <c r="M135" s="15">
        <f t="shared" si="41"/>
        <v>205.79</v>
      </c>
      <c r="N135" s="15"/>
      <c r="O135" s="15">
        <f t="shared" si="42"/>
        <v>0</v>
      </c>
      <c r="P135" s="15">
        <f t="shared" si="43"/>
        <v>0</v>
      </c>
      <c r="Q135" s="16">
        <f t="shared" si="44"/>
        <v>0</v>
      </c>
      <c r="R135" s="30"/>
      <c r="S135" s="30"/>
      <c r="T135" s="1" t="str">
        <f t="shared" si="0"/>
        <v>4.23</v>
      </c>
      <c r="U135" s="1" t="b">
        <f t="shared" si="29"/>
        <v>0</v>
      </c>
      <c r="V135" s="30"/>
      <c r="W135" s="30"/>
      <c r="X135" s="92">
        <f>IFERROR(IF(OR($D135="ANP",$D135="DAER",$D135="CONSULTORIA DNIT",$D135="PREGÃO ELETRÔNICO",$D135="DMLU",$D135="DMAE",$D135="CEEE",$D135="EPTC",$D135="ORSE",$D135="SEINFRA",$D135="CREA",$D135="CAU",$D135="CEHOP",$D135="SIURB",$D135="DER-PR",$D135="SUDECAP",$D135=#REF!,$D135=#REF!),VLOOKUP($C135,#REF!,7,FALSE),IF($D135="INDEXADO",VLOOKUP($C135,#REF!,17,FALSE),IF($D135="CCU",VLOOKUP($C135,#REF!,6,FALSE),IF($D135="MERCADO",VLOOKUP(PE_243_2026!$C135,#REF!,8,FALSE),IF($D135="PLEO",VLOOKUP($C135,#REF!,4,FALSE),IF($D135="SICRO",VLOOKUP($C135,#REF!,6,FALSE),IF($D135="SINAPI",IFERROR((VLOOKUP($C135,#REF!,5,FALSE)),"-"),"-"))))))),0)</f>
        <v>0</v>
      </c>
      <c r="Y135" s="92" t="e">
        <f>IF(OR($D135="ANP",$D135="DAER",$D135="CONSULTORIA DNIT",$D135="PREGÃO ELETRÔNICO",$D135="DMLU",$D135="DMAE",$D135="CEEE",$D135="EPTC",$D135="ORSE",$D135="SEINFRA",$D135="CREA",$D135="CAU",$D135="CEHOP",$D135="SIURB",$D135="DER-PR",$D135="SUDECAP",$D135=#REF!,$D135=#REF!),VLOOKUP($C135,#REF!,8,FALSE),IF($D135="INDEXADO",VLOOKUP($C135,#REF!,18,FALSE),IF($D135="CCU",VLOOKUP($C135,#REF!,7,FALSE),IF($D135="MERCADO",VLOOKUP(PE_243_2026!$C135,#REF!,9,FALSE),IF($D135="PLEO",VLOOKUP($C135,#REF!,4,FALSE),IF($D135="SICRO",VLOOKUP($C135,#REF!,7,FALSE),IF($D135="SINAPI",IFERROR((VLOOKUP($C135,#REF!,6,FALSE)),(VLOOKUP($C135,#REF!,27,FALSE))),"-")))))))</f>
        <v>#REF!</v>
      </c>
      <c r="Z135" s="30">
        <v>205.79</v>
      </c>
      <c r="AA135" s="95">
        <f t="shared" si="30"/>
        <v>0</v>
      </c>
      <c r="AB135" s="81">
        <f t="shared" si="38"/>
        <v>0</v>
      </c>
      <c r="AC135" s="81">
        <f t="shared" si="40"/>
        <v>0</v>
      </c>
    </row>
    <row r="136" spans="2:29" ht="33.75" customHeight="1" x14ac:dyDescent="0.2">
      <c r="B136" s="100" t="s">
        <v>118</v>
      </c>
      <c r="C136" s="102">
        <v>101895</v>
      </c>
      <c r="D136" s="101" t="s">
        <v>0</v>
      </c>
      <c r="E136" s="91" t="s">
        <v>259</v>
      </c>
      <c r="F136" s="89" t="s">
        <v>203</v>
      </c>
      <c r="G136" s="79"/>
      <c r="H136" s="92"/>
      <c r="I136" s="92">
        <v>53.797499999999999</v>
      </c>
      <c r="J136" s="92">
        <v>233.745</v>
      </c>
      <c r="K136" s="93">
        <f t="shared" si="39"/>
        <v>287.54250000000002</v>
      </c>
      <c r="L136" s="94">
        <v>0.25190000000000001</v>
      </c>
      <c r="M136" s="15">
        <f t="shared" si="41"/>
        <v>359.97</v>
      </c>
      <c r="N136" s="15"/>
      <c r="O136" s="15">
        <f t="shared" si="42"/>
        <v>0</v>
      </c>
      <c r="P136" s="15">
        <f t="shared" si="43"/>
        <v>0</v>
      </c>
      <c r="Q136" s="16">
        <f t="shared" si="44"/>
        <v>0</v>
      </c>
      <c r="R136" s="30"/>
      <c r="S136" s="30"/>
      <c r="T136" s="1" t="str">
        <f t="shared" si="0"/>
        <v>4.24</v>
      </c>
      <c r="U136" s="1" t="b">
        <f t="shared" si="29"/>
        <v>0</v>
      </c>
      <c r="V136" s="30"/>
      <c r="W136" s="30"/>
      <c r="X136" s="92">
        <f>IFERROR(IF(OR($D136="ANP",$D136="DAER",$D136="CONSULTORIA DNIT",$D136="PREGÃO ELETRÔNICO",$D136="DMLU",$D136="DMAE",$D136="CEEE",$D136="EPTC",$D136="ORSE",$D136="SEINFRA",$D136="CREA",$D136="CAU",$D136="CEHOP",$D136="SIURB",$D136="DER-PR",$D136="SUDECAP",$D136=#REF!,$D136=#REF!),VLOOKUP($C136,#REF!,7,FALSE),IF($D136="INDEXADO",VLOOKUP($C136,#REF!,17,FALSE),IF($D136="CCU",VLOOKUP($C136,#REF!,6,FALSE),IF($D136="MERCADO",VLOOKUP(PE_243_2026!$C136,#REF!,8,FALSE),IF($D136="PLEO",VLOOKUP($C136,#REF!,4,FALSE),IF($D136="SICRO",VLOOKUP($C136,#REF!,6,FALSE),IF($D136="SINAPI",IFERROR((VLOOKUP($C136,#REF!,5,FALSE)),"-"),"-"))))))),0)</f>
        <v>0</v>
      </c>
      <c r="Y136" s="92" t="e">
        <f>IF(OR($D136="ANP",$D136="DAER",$D136="CONSULTORIA DNIT",$D136="PREGÃO ELETRÔNICO",$D136="DMLU",$D136="DMAE",$D136="CEEE",$D136="EPTC",$D136="ORSE",$D136="SEINFRA",$D136="CREA",$D136="CAU",$D136="CEHOP",$D136="SIURB",$D136="DER-PR",$D136="SUDECAP",$D136=#REF!,$D136=#REF!),VLOOKUP($C136,#REF!,8,FALSE),IF($D136="INDEXADO",VLOOKUP($C136,#REF!,18,FALSE),IF($D136="CCU",VLOOKUP($C136,#REF!,7,FALSE),IF($D136="MERCADO",VLOOKUP(PE_243_2026!$C136,#REF!,9,FALSE),IF($D136="PLEO",VLOOKUP($C136,#REF!,4,FALSE),IF($D136="SICRO",VLOOKUP($C136,#REF!,7,FALSE),IF($D136="SINAPI",IFERROR((VLOOKUP($C136,#REF!,6,FALSE)),(VLOOKUP($C136,#REF!,27,FALSE))),"-")))))))</f>
        <v>#REF!</v>
      </c>
      <c r="Z136" s="30">
        <v>359.98</v>
      </c>
      <c r="AA136" s="95">
        <f t="shared" si="30"/>
        <v>-9.9999999999909051E-3</v>
      </c>
      <c r="AB136" s="81">
        <f t="shared" si="38"/>
        <v>0</v>
      </c>
      <c r="AC136" s="81">
        <f t="shared" si="40"/>
        <v>0</v>
      </c>
    </row>
    <row r="137" spans="2:29" ht="33.75" customHeight="1" x14ac:dyDescent="0.2">
      <c r="B137" s="100" t="s">
        <v>119</v>
      </c>
      <c r="C137" s="102">
        <v>101896</v>
      </c>
      <c r="D137" s="101" t="s">
        <v>0</v>
      </c>
      <c r="E137" s="91" t="s">
        <v>260</v>
      </c>
      <c r="F137" s="89" t="s">
        <v>203</v>
      </c>
      <c r="G137" s="79"/>
      <c r="H137" s="92"/>
      <c r="I137" s="92">
        <v>53.79</v>
      </c>
      <c r="J137" s="92">
        <v>371.41500000000002</v>
      </c>
      <c r="K137" s="93">
        <f t="shared" si="39"/>
        <v>425.20500000000004</v>
      </c>
      <c r="L137" s="94">
        <v>0.25190000000000001</v>
      </c>
      <c r="M137" s="15">
        <f t="shared" si="41"/>
        <v>532.30999999999995</v>
      </c>
      <c r="N137" s="15"/>
      <c r="O137" s="15">
        <f t="shared" si="42"/>
        <v>0</v>
      </c>
      <c r="P137" s="15">
        <f t="shared" si="43"/>
        <v>0</v>
      </c>
      <c r="Q137" s="16">
        <f t="shared" si="44"/>
        <v>0</v>
      </c>
      <c r="R137" s="30"/>
      <c r="S137" s="30"/>
      <c r="T137" s="1" t="str">
        <f t="shared" si="0"/>
        <v>4.25</v>
      </c>
      <c r="U137" s="1" t="b">
        <f t="shared" si="29"/>
        <v>0</v>
      </c>
      <c r="V137" s="30"/>
      <c r="W137" s="30"/>
      <c r="X137" s="92">
        <f>IFERROR(IF(OR($D137="ANP",$D137="DAER",$D137="CONSULTORIA DNIT",$D137="PREGÃO ELETRÔNICO",$D137="DMLU",$D137="DMAE",$D137="CEEE",$D137="EPTC",$D137="ORSE",$D137="SEINFRA",$D137="CREA",$D137="CAU",$D137="CEHOP",$D137="SIURB",$D137="DER-PR",$D137="SUDECAP",$D137=#REF!,$D137=#REF!),VLOOKUP($C137,#REF!,7,FALSE),IF($D137="INDEXADO",VLOOKUP($C137,#REF!,17,FALSE),IF($D137="CCU",VLOOKUP($C137,#REF!,6,FALSE),IF($D137="MERCADO",VLOOKUP(PE_243_2026!$C137,#REF!,8,FALSE),IF($D137="PLEO",VLOOKUP($C137,#REF!,4,FALSE),IF($D137="SICRO",VLOOKUP($C137,#REF!,6,FALSE),IF($D137="SINAPI",IFERROR((VLOOKUP($C137,#REF!,5,FALSE)),"-"),"-"))))))),0)</f>
        <v>0</v>
      </c>
      <c r="Y137" s="92" t="e">
        <f>IF(OR($D137="ANP",$D137="DAER",$D137="CONSULTORIA DNIT",$D137="PREGÃO ELETRÔNICO",$D137="DMLU",$D137="DMAE",$D137="CEEE",$D137="EPTC",$D137="ORSE",$D137="SEINFRA",$D137="CREA",$D137="CAU",$D137="CEHOP",$D137="SIURB",$D137="DER-PR",$D137="SUDECAP",$D137=#REF!,$D137=#REF!),VLOOKUP($C137,#REF!,8,FALSE),IF($D137="INDEXADO",VLOOKUP($C137,#REF!,18,FALSE),IF($D137="CCU",VLOOKUP($C137,#REF!,7,FALSE),IF($D137="MERCADO",VLOOKUP(PE_243_2026!$C137,#REF!,9,FALSE),IF($D137="PLEO",VLOOKUP($C137,#REF!,4,FALSE),IF($D137="SICRO",VLOOKUP($C137,#REF!,7,FALSE),IF($D137="SINAPI",IFERROR((VLOOKUP($C137,#REF!,6,FALSE)),(VLOOKUP($C137,#REF!,27,FALSE))),"-")))))))</f>
        <v>#REF!</v>
      </c>
      <c r="Z137" s="30">
        <v>532.30999999999995</v>
      </c>
      <c r="AA137" s="95">
        <f t="shared" si="30"/>
        <v>0</v>
      </c>
      <c r="AB137" s="81">
        <f t="shared" si="38"/>
        <v>0</v>
      </c>
      <c r="AC137" s="81">
        <f t="shared" si="40"/>
        <v>0</v>
      </c>
    </row>
    <row r="138" spans="2:29" ht="33.75" customHeight="1" x14ac:dyDescent="0.2">
      <c r="B138" s="100" t="s">
        <v>120</v>
      </c>
      <c r="C138" s="102">
        <v>101897</v>
      </c>
      <c r="D138" s="101" t="s">
        <v>0</v>
      </c>
      <c r="E138" s="91" t="s">
        <v>261</v>
      </c>
      <c r="F138" s="89" t="s">
        <v>203</v>
      </c>
      <c r="G138" s="79"/>
      <c r="H138" s="92"/>
      <c r="I138" s="92">
        <v>53.767499999999998</v>
      </c>
      <c r="J138" s="92">
        <v>616.63499999999999</v>
      </c>
      <c r="K138" s="93">
        <f t="shared" si="39"/>
        <v>670.40250000000003</v>
      </c>
      <c r="L138" s="94">
        <v>0.25190000000000001</v>
      </c>
      <c r="M138" s="15">
        <f t="shared" si="41"/>
        <v>839.28</v>
      </c>
      <c r="N138" s="15"/>
      <c r="O138" s="15">
        <f t="shared" si="42"/>
        <v>0</v>
      </c>
      <c r="P138" s="15">
        <f t="shared" si="43"/>
        <v>0</v>
      </c>
      <c r="Q138" s="16">
        <f t="shared" si="44"/>
        <v>0</v>
      </c>
      <c r="R138" s="30"/>
      <c r="S138" s="30"/>
      <c r="T138" s="1" t="str">
        <f t="shared" si="0"/>
        <v>4.26</v>
      </c>
      <c r="U138" s="1" t="b">
        <f t="shared" si="29"/>
        <v>0</v>
      </c>
      <c r="V138" s="30"/>
      <c r="W138" s="30"/>
      <c r="X138" s="92">
        <f>IFERROR(IF(OR($D138="ANP",$D138="DAER",$D138="CONSULTORIA DNIT",$D138="PREGÃO ELETRÔNICO",$D138="DMLU",$D138="DMAE",$D138="CEEE",$D138="EPTC",$D138="ORSE",$D138="SEINFRA",$D138="CREA",$D138="CAU",$D138="CEHOP",$D138="SIURB",$D138="DER-PR",$D138="SUDECAP",$D138=#REF!,$D138=#REF!),VLOOKUP($C138,#REF!,7,FALSE),IF($D138="INDEXADO",VLOOKUP($C138,#REF!,17,FALSE),IF($D138="CCU",VLOOKUP($C138,#REF!,6,FALSE),IF($D138="MERCADO",VLOOKUP(PE_243_2026!$C138,#REF!,8,FALSE),IF($D138="PLEO",VLOOKUP($C138,#REF!,4,FALSE),IF($D138="SICRO",VLOOKUP($C138,#REF!,6,FALSE),IF($D138="SINAPI",IFERROR((VLOOKUP($C138,#REF!,5,FALSE)),"-"),"-"))))))),0)</f>
        <v>0</v>
      </c>
      <c r="Y138" s="92" t="e">
        <f>IF(OR($D138="ANP",$D138="DAER",$D138="CONSULTORIA DNIT",$D138="PREGÃO ELETRÔNICO",$D138="DMLU",$D138="DMAE",$D138="CEEE",$D138="EPTC",$D138="ORSE",$D138="SEINFRA",$D138="CREA",$D138="CAU",$D138="CEHOP",$D138="SIURB",$D138="DER-PR",$D138="SUDECAP",$D138=#REF!,$D138=#REF!),VLOOKUP($C138,#REF!,8,FALSE),IF($D138="INDEXADO",VLOOKUP($C138,#REF!,18,FALSE),IF($D138="CCU",VLOOKUP($C138,#REF!,7,FALSE),IF($D138="MERCADO",VLOOKUP(PE_243_2026!$C138,#REF!,9,FALSE),IF($D138="PLEO",VLOOKUP($C138,#REF!,4,FALSE),IF($D138="SICRO",VLOOKUP($C138,#REF!,7,FALSE),IF($D138="SINAPI",IFERROR((VLOOKUP($C138,#REF!,6,FALSE)),(VLOOKUP($C138,#REF!,27,FALSE))),"-")))))))</f>
        <v>#REF!</v>
      </c>
      <c r="Z138" s="30">
        <v>839.28</v>
      </c>
      <c r="AA138" s="95">
        <f t="shared" ref="AA138:AA161" si="45">M138-Z138</f>
        <v>0</v>
      </c>
      <c r="AB138" s="81">
        <f t="shared" si="38"/>
        <v>0</v>
      </c>
      <c r="AC138" s="81">
        <f t="shared" si="40"/>
        <v>0</v>
      </c>
    </row>
    <row r="139" spans="2:29" ht="33.75" customHeight="1" x14ac:dyDescent="0.2">
      <c r="B139" s="100" t="s">
        <v>121</v>
      </c>
      <c r="C139" s="102">
        <v>101898</v>
      </c>
      <c r="D139" s="101" t="s">
        <v>0</v>
      </c>
      <c r="E139" s="91" t="s">
        <v>262</v>
      </c>
      <c r="F139" s="89" t="s">
        <v>203</v>
      </c>
      <c r="G139" s="79"/>
      <c r="H139" s="92"/>
      <c r="I139" s="92">
        <v>53.775000000000006</v>
      </c>
      <c r="J139" s="92">
        <v>836.51249999999993</v>
      </c>
      <c r="K139" s="93">
        <f t="shared" si="39"/>
        <v>890.28749999999991</v>
      </c>
      <c r="L139" s="94">
        <v>0.25190000000000001</v>
      </c>
      <c r="M139" s="15">
        <f t="shared" si="41"/>
        <v>1114.55</v>
      </c>
      <c r="N139" s="15"/>
      <c r="O139" s="15">
        <f t="shared" si="42"/>
        <v>0</v>
      </c>
      <c r="P139" s="15">
        <f t="shared" si="43"/>
        <v>0</v>
      </c>
      <c r="Q139" s="16">
        <f t="shared" si="44"/>
        <v>0</v>
      </c>
      <c r="R139" s="30"/>
      <c r="S139" s="30"/>
      <c r="T139" s="1" t="str">
        <f t="shared" si="0"/>
        <v>4.27</v>
      </c>
      <c r="U139" s="1" t="b">
        <f t="shared" si="29"/>
        <v>0</v>
      </c>
      <c r="V139" s="30"/>
      <c r="W139" s="30"/>
      <c r="X139" s="92">
        <f>IFERROR(IF(OR($D139="ANP",$D139="DAER",$D139="CONSULTORIA DNIT",$D139="PREGÃO ELETRÔNICO",$D139="DMLU",$D139="DMAE",$D139="CEEE",$D139="EPTC",$D139="ORSE",$D139="SEINFRA",$D139="CREA",$D139="CAU",$D139="CEHOP",$D139="SIURB",$D139="DER-PR",$D139="SUDECAP",$D139=#REF!,$D139=#REF!),VLOOKUP($C139,#REF!,7,FALSE),IF($D139="INDEXADO",VLOOKUP($C139,#REF!,17,FALSE),IF($D139="CCU",VLOOKUP($C139,#REF!,6,FALSE),IF($D139="MERCADO",VLOOKUP(PE_243_2026!$C139,#REF!,8,FALSE),IF($D139="PLEO",VLOOKUP($C139,#REF!,4,FALSE),IF($D139="SICRO",VLOOKUP($C139,#REF!,6,FALSE),IF($D139="SINAPI",IFERROR((VLOOKUP($C139,#REF!,5,FALSE)),"-"),"-"))))))),0)</f>
        <v>0</v>
      </c>
      <c r="Y139" s="92" t="e">
        <f>IF(OR($D139="ANP",$D139="DAER",$D139="CONSULTORIA DNIT",$D139="PREGÃO ELETRÔNICO",$D139="DMLU",$D139="DMAE",$D139="CEEE",$D139="EPTC",$D139="ORSE",$D139="SEINFRA",$D139="CREA",$D139="CAU",$D139="CEHOP",$D139="SIURB",$D139="DER-PR",$D139="SUDECAP",$D139=#REF!,$D139=#REF!),VLOOKUP($C139,#REF!,8,FALSE),IF($D139="INDEXADO",VLOOKUP($C139,#REF!,18,FALSE),IF($D139="CCU",VLOOKUP($C139,#REF!,7,FALSE),IF($D139="MERCADO",VLOOKUP(PE_243_2026!$C139,#REF!,9,FALSE),IF($D139="PLEO",VLOOKUP($C139,#REF!,4,FALSE),IF($D139="SICRO",VLOOKUP($C139,#REF!,7,FALSE),IF($D139="SINAPI",IFERROR((VLOOKUP($C139,#REF!,6,FALSE)),(VLOOKUP($C139,#REF!,27,FALSE))),"-")))))))</f>
        <v>#REF!</v>
      </c>
      <c r="Z139" s="30">
        <v>1114.55</v>
      </c>
      <c r="AA139" s="95">
        <f t="shared" si="45"/>
        <v>0</v>
      </c>
      <c r="AB139" s="81">
        <f t="shared" si="38"/>
        <v>0</v>
      </c>
      <c r="AC139" s="81">
        <f t="shared" si="40"/>
        <v>0</v>
      </c>
    </row>
    <row r="140" spans="2:29" ht="33.75" customHeight="1" x14ac:dyDescent="0.2">
      <c r="B140" s="100" t="s">
        <v>122</v>
      </c>
      <c r="C140" s="102">
        <v>101899</v>
      </c>
      <c r="D140" s="101" t="s">
        <v>0</v>
      </c>
      <c r="E140" s="91" t="s">
        <v>263</v>
      </c>
      <c r="F140" s="89" t="s">
        <v>203</v>
      </c>
      <c r="G140" s="79"/>
      <c r="H140" s="92"/>
      <c r="I140" s="92">
        <v>53.849999999999994</v>
      </c>
      <c r="J140" s="92">
        <v>1359.4499999999998</v>
      </c>
      <c r="K140" s="93">
        <f t="shared" si="39"/>
        <v>1413.2999999999997</v>
      </c>
      <c r="L140" s="94">
        <v>0.25190000000000001</v>
      </c>
      <c r="M140" s="15">
        <f t="shared" si="41"/>
        <v>1769.31</v>
      </c>
      <c r="N140" s="15"/>
      <c r="O140" s="15">
        <f t="shared" si="42"/>
        <v>0</v>
      </c>
      <c r="P140" s="15">
        <f t="shared" si="43"/>
        <v>0</v>
      </c>
      <c r="Q140" s="16">
        <f t="shared" si="44"/>
        <v>0</v>
      </c>
      <c r="R140" s="30"/>
      <c r="S140" s="30"/>
      <c r="T140" s="1" t="str">
        <f t="shared" si="0"/>
        <v>4.28</v>
      </c>
      <c r="U140" s="1" t="b">
        <f t="shared" si="29"/>
        <v>0</v>
      </c>
      <c r="V140" s="30"/>
      <c r="W140" s="30"/>
      <c r="X140" s="92">
        <f>IFERROR(IF(OR($D140="ANP",$D140="DAER",$D140="CONSULTORIA DNIT",$D140="PREGÃO ELETRÔNICO",$D140="DMLU",$D140="DMAE",$D140="CEEE",$D140="EPTC",$D140="ORSE",$D140="SEINFRA",$D140="CREA",$D140="CAU",$D140="CEHOP",$D140="SIURB",$D140="DER-PR",$D140="SUDECAP",$D140=#REF!,$D140=#REF!),VLOOKUP($C140,#REF!,7,FALSE),IF($D140="INDEXADO",VLOOKUP($C140,#REF!,17,FALSE),IF($D140="CCU",VLOOKUP($C140,#REF!,6,FALSE),IF($D140="MERCADO",VLOOKUP(PE_243_2026!$C140,#REF!,8,FALSE),IF($D140="PLEO",VLOOKUP($C140,#REF!,4,FALSE),IF($D140="SICRO",VLOOKUP($C140,#REF!,6,FALSE),IF($D140="SINAPI",IFERROR((VLOOKUP($C140,#REF!,5,FALSE)),"-"),"-"))))))),0)</f>
        <v>0</v>
      </c>
      <c r="Y140" s="92" t="e">
        <f>IF(OR($D140="ANP",$D140="DAER",$D140="CONSULTORIA DNIT",$D140="PREGÃO ELETRÔNICO",$D140="DMLU",$D140="DMAE",$D140="CEEE",$D140="EPTC",$D140="ORSE",$D140="SEINFRA",$D140="CREA",$D140="CAU",$D140="CEHOP",$D140="SIURB",$D140="DER-PR",$D140="SUDECAP",$D140=#REF!,$D140=#REF!),VLOOKUP($C140,#REF!,8,FALSE),IF($D140="INDEXADO",VLOOKUP($C140,#REF!,18,FALSE),IF($D140="CCU",VLOOKUP($C140,#REF!,7,FALSE),IF($D140="MERCADO",VLOOKUP(PE_243_2026!$C140,#REF!,9,FALSE),IF($D140="PLEO",VLOOKUP($C140,#REF!,4,FALSE),IF($D140="SICRO",VLOOKUP($C140,#REF!,7,FALSE),IF($D140="SINAPI",IFERROR((VLOOKUP($C140,#REF!,6,FALSE)),(VLOOKUP($C140,#REF!,27,FALSE))),"-")))))))</f>
        <v>#REF!</v>
      </c>
      <c r="Z140" s="30">
        <v>1769.31</v>
      </c>
      <c r="AA140" s="95">
        <f t="shared" si="45"/>
        <v>0</v>
      </c>
      <c r="AB140" s="81">
        <f t="shared" si="38"/>
        <v>0</v>
      </c>
      <c r="AC140" s="81">
        <f t="shared" si="40"/>
        <v>0</v>
      </c>
    </row>
    <row r="141" spans="2:29" ht="33.75" customHeight="1" x14ac:dyDescent="0.2">
      <c r="B141" s="100" t="s">
        <v>123</v>
      </c>
      <c r="C141" s="102" t="s">
        <v>184</v>
      </c>
      <c r="D141" s="101" t="s">
        <v>1</v>
      </c>
      <c r="E141" s="91" t="s">
        <v>330</v>
      </c>
      <c r="F141" s="89" t="s">
        <v>203</v>
      </c>
      <c r="G141" s="79"/>
      <c r="H141" s="92"/>
      <c r="I141" s="92">
        <v>53.79</v>
      </c>
      <c r="J141" s="92">
        <v>2210.4375</v>
      </c>
      <c r="K141" s="93">
        <f t="shared" si="39"/>
        <v>2264.2275</v>
      </c>
      <c r="L141" s="94">
        <v>0.25190000000000001</v>
      </c>
      <c r="M141" s="15">
        <f t="shared" si="41"/>
        <v>2834.59</v>
      </c>
      <c r="N141" s="15"/>
      <c r="O141" s="15">
        <f t="shared" si="42"/>
        <v>0</v>
      </c>
      <c r="P141" s="15">
        <f t="shared" si="43"/>
        <v>0</v>
      </c>
      <c r="Q141" s="16">
        <f t="shared" si="44"/>
        <v>0</v>
      </c>
      <c r="R141" s="30"/>
      <c r="S141" s="30"/>
      <c r="T141" s="1" t="str">
        <f t="shared" si="0"/>
        <v>4.29</v>
      </c>
      <c r="U141" s="1" t="b">
        <f t="shared" si="29"/>
        <v>0</v>
      </c>
      <c r="V141" s="30"/>
      <c r="W141" s="30"/>
      <c r="X141" s="92">
        <f>IFERROR(IF(OR($D141="ANP",$D141="DAER",$D141="CONSULTORIA DNIT",$D141="PREGÃO ELETRÔNICO",$D141="DMLU",$D141="DMAE",$D141="CEEE",$D141="EPTC",$D141="ORSE",$D141="SEINFRA",$D141="CREA",$D141="CAU",$D141="CEHOP",$D141="SIURB",$D141="DER-PR",$D141="SUDECAP",$D141=#REF!,$D141=#REF!),VLOOKUP($C141,#REF!,7,FALSE),IF($D141="INDEXADO",VLOOKUP($C141,#REF!,17,FALSE),IF($D141="CCU",VLOOKUP($C141,#REF!,6,FALSE),IF($D141="MERCADO",VLOOKUP(PE_243_2026!$C141,#REF!,8,FALSE),IF($D141="PLEO",VLOOKUP($C141,#REF!,4,FALSE),IF($D141="SICRO",VLOOKUP($C141,#REF!,6,FALSE),IF($D141="SINAPI",IFERROR((VLOOKUP($C141,#REF!,5,FALSE)),"-"),"-"))))))),0)</f>
        <v>0</v>
      </c>
      <c r="Y141" s="92" t="e">
        <f>IF(OR($D141="ANP",$D141="DAER",$D141="CONSULTORIA DNIT",$D141="PREGÃO ELETRÔNICO",$D141="DMLU",$D141="DMAE",$D141="CEEE",$D141="EPTC",$D141="ORSE",$D141="SEINFRA",$D141="CREA",$D141="CAU",$D141="CEHOP",$D141="SIURB",$D141="DER-PR",$D141="SUDECAP",$D141=#REF!,$D141=#REF!),VLOOKUP($C141,#REF!,8,FALSE),IF($D141="INDEXADO",VLOOKUP($C141,#REF!,18,FALSE),IF($D141="CCU",VLOOKUP($C141,#REF!,7,FALSE),IF($D141="MERCADO",VLOOKUP(PE_243_2026!$C141,#REF!,9,FALSE),IF($D141="PLEO",VLOOKUP($C141,#REF!,4,FALSE),IF($D141="SICRO",VLOOKUP($C141,#REF!,7,FALSE),IF($D141="SINAPI",IFERROR((VLOOKUP($C141,#REF!,6,FALSE)),(VLOOKUP($C141,#REF!,27,FALSE))),"-")))))))</f>
        <v>#REF!</v>
      </c>
      <c r="Z141" s="30">
        <v>2834.59</v>
      </c>
      <c r="AA141" s="95">
        <f t="shared" si="45"/>
        <v>0</v>
      </c>
      <c r="AB141" s="81">
        <f t="shared" si="38"/>
        <v>0</v>
      </c>
      <c r="AC141" s="81">
        <f t="shared" si="40"/>
        <v>0</v>
      </c>
    </row>
    <row r="142" spans="2:29" ht="19.149999999999999" customHeight="1" x14ac:dyDescent="0.2">
      <c r="B142" s="100" t="s">
        <v>124</v>
      </c>
      <c r="C142" s="102" t="s">
        <v>161</v>
      </c>
      <c r="D142" s="101" t="s">
        <v>1</v>
      </c>
      <c r="E142" s="91" t="s">
        <v>391</v>
      </c>
      <c r="F142" s="89" t="s">
        <v>203</v>
      </c>
      <c r="G142" s="79"/>
      <c r="H142" s="92"/>
      <c r="I142" s="92">
        <v>53.79</v>
      </c>
      <c r="J142" s="92">
        <v>3822.6449999999995</v>
      </c>
      <c r="K142" s="93">
        <f t="shared" si="39"/>
        <v>3876.4349999999995</v>
      </c>
      <c r="L142" s="94">
        <v>0.25190000000000001</v>
      </c>
      <c r="M142" s="15">
        <f t="shared" si="41"/>
        <v>4852.91</v>
      </c>
      <c r="N142" s="15"/>
      <c r="O142" s="15">
        <f t="shared" si="42"/>
        <v>0</v>
      </c>
      <c r="P142" s="15">
        <f t="shared" si="43"/>
        <v>0</v>
      </c>
      <c r="Q142" s="16">
        <f t="shared" si="44"/>
        <v>0</v>
      </c>
      <c r="R142" s="30"/>
      <c r="S142" s="30"/>
      <c r="T142" s="1" t="str">
        <f t="shared" si="0"/>
        <v>4.30</v>
      </c>
      <c r="U142" s="1" t="b">
        <f t="shared" si="29"/>
        <v>0</v>
      </c>
      <c r="V142" s="30"/>
      <c r="W142" s="30"/>
      <c r="X142" s="92">
        <f>IFERROR(IF(OR($D142="ANP",$D142="DAER",$D142="CONSULTORIA DNIT",$D142="PREGÃO ELETRÔNICO",$D142="DMLU",$D142="DMAE",$D142="CEEE",$D142="EPTC",$D142="ORSE",$D142="SEINFRA",$D142="CREA",$D142="CAU",$D142="CEHOP",$D142="SIURB",$D142="DER-PR",$D142="SUDECAP",$D142=#REF!,$D142=#REF!),VLOOKUP($C142,#REF!,7,FALSE),IF($D142="INDEXADO",VLOOKUP($C142,#REF!,17,FALSE),IF($D142="CCU",VLOOKUP($C142,#REF!,6,FALSE),IF($D142="MERCADO",VLOOKUP(PE_243_2026!$C142,#REF!,8,FALSE),IF($D142="PLEO",VLOOKUP($C142,#REF!,4,FALSE),IF($D142="SICRO",VLOOKUP($C142,#REF!,6,FALSE),IF($D142="SINAPI",IFERROR((VLOOKUP($C142,#REF!,5,FALSE)),"-"),"-"))))))),0)</f>
        <v>0</v>
      </c>
      <c r="Y142" s="92" t="e">
        <f>IF(OR($D142="ANP",$D142="DAER",$D142="CONSULTORIA DNIT",$D142="PREGÃO ELETRÔNICO",$D142="DMLU",$D142="DMAE",$D142="CEEE",$D142="EPTC",$D142="ORSE",$D142="SEINFRA",$D142="CREA",$D142="CAU",$D142="CEHOP",$D142="SIURB",$D142="DER-PR",$D142="SUDECAP",$D142=#REF!,$D142=#REF!),VLOOKUP($C142,#REF!,8,FALSE),IF($D142="INDEXADO",VLOOKUP($C142,#REF!,18,FALSE),IF($D142="CCU",VLOOKUP($C142,#REF!,7,FALSE),IF($D142="MERCADO",VLOOKUP(PE_243_2026!$C142,#REF!,9,FALSE),IF($D142="PLEO",VLOOKUP($C142,#REF!,4,FALSE),IF($D142="SICRO",VLOOKUP($C142,#REF!,7,FALSE),IF($D142="SINAPI",IFERROR((VLOOKUP($C142,#REF!,6,FALSE)),(VLOOKUP($C142,#REF!,27,FALSE))),"-")))))))</f>
        <v>#REF!</v>
      </c>
      <c r="Z142" s="30">
        <v>4852.91</v>
      </c>
      <c r="AA142" s="95">
        <f t="shared" si="45"/>
        <v>0</v>
      </c>
      <c r="AB142" s="81">
        <f t="shared" si="38"/>
        <v>0</v>
      </c>
      <c r="AC142" s="81">
        <f t="shared" si="40"/>
        <v>0</v>
      </c>
    </row>
    <row r="143" spans="2:29" ht="25.9" customHeight="1" x14ac:dyDescent="0.2">
      <c r="B143" s="100" t="s">
        <v>125</v>
      </c>
      <c r="C143" s="102" t="s">
        <v>183</v>
      </c>
      <c r="D143" s="101" t="s">
        <v>1</v>
      </c>
      <c r="E143" s="91" t="s">
        <v>392</v>
      </c>
      <c r="F143" s="89" t="s">
        <v>203</v>
      </c>
      <c r="G143" s="79"/>
      <c r="H143" s="92"/>
      <c r="I143" s="92">
        <v>53.79</v>
      </c>
      <c r="J143" s="92">
        <v>406.245</v>
      </c>
      <c r="K143" s="93">
        <f t="shared" si="39"/>
        <v>460.03500000000003</v>
      </c>
      <c r="L143" s="94">
        <v>0.25190000000000001</v>
      </c>
      <c r="M143" s="15">
        <f t="shared" si="41"/>
        <v>575.91999999999996</v>
      </c>
      <c r="N143" s="15"/>
      <c r="O143" s="15">
        <f t="shared" si="42"/>
        <v>0</v>
      </c>
      <c r="P143" s="15">
        <f t="shared" si="43"/>
        <v>0</v>
      </c>
      <c r="Q143" s="16">
        <f t="shared" si="44"/>
        <v>0</v>
      </c>
      <c r="R143" s="30"/>
      <c r="S143" s="30"/>
      <c r="T143" s="1" t="str">
        <f t="shared" si="0"/>
        <v>4.31</v>
      </c>
      <c r="U143" s="1" t="b">
        <f t="shared" si="29"/>
        <v>0</v>
      </c>
      <c r="V143" s="30"/>
      <c r="W143" s="30"/>
      <c r="X143" s="92">
        <f>IFERROR(IF(OR($D143="ANP",$D143="DAER",$D143="CONSULTORIA DNIT",$D143="PREGÃO ELETRÔNICO",$D143="DMLU",$D143="DMAE",$D143="CEEE",$D143="EPTC",$D143="ORSE",$D143="SEINFRA",$D143="CREA",$D143="CAU",$D143="CEHOP",$D143="SIURB",$D143="DER-PR",$D143="SUDECAP",$D143=#REF!,$D143=#REF!),VLOOKUP($C143,#REF!,7,FALSE),IF($D143="INDEXADO",VLOOKUP($C143,#REF!,17,FALSE),IF($D143="CCU",VLOOKUP($C143,#REF!,6,FALSE),IF($D143="MERCADO",VLOOKUP(PE_243_2026!$C143,#REF!,8,FALSE),IF($D143="PLEO",VLOOKUP($C143,#REF!,4,FALSE),IF($D143="SICRO",VLOOKUP($C143,#REF!,6,FALSE),IF($D143="SINAPI",IFERROR((VLOOKUP($C143,#REF!,5,FALSE)),"-"),"-"))))))),0)</f>
        <v>0</v>
      </c>
      <c r="Y143" s="92" t="e">
        <f>IF(OR($D143="ANP",$D143="DAER",$D143="CONSULTORIA DNIT",$D143="PREGÃO ELETRÔNICO",$D143="DMLU",$D143="DMAE",$D143="CEEE",$D143="EPTC",$D143="ORSE",$D143="SEINFRA",$D143="CREA",$D143="CAU",$D143="CEHOP",$D143="SIURB",$D143="DER-PR",$D143="SUDECAP",$D143=#REF!,$D143=#REF!),VLOOKUP($C143,#REF!,8,FALSE),IF($D143="INDEXADO",VLOOKUP($C143,#REF!,18,FALSE),IF($D143="CCU",VLOOKUP($C143,#REF!,7,FALSE),IF($D143="MERCADO",VLOOKUP(PE_243_2026!$C143,#REF!,9,FALSE),IF($D143="PLEO",VLOOKUP($C143,#REF!,4,FALSE),IF($D143="SICRO",VLOOKUP($C143,#REF!,7,FALSE),IF($D143="SINAPI",IFERROR((VLOOKUP($C143,#REF!,6,FALSE)),(VLOOKUP($C143,#REF!,27,FALSE))),"-")))))))</f>
        <v>#REF!</v>
      </c>
      <c r="Z143" s="30">
        <v>575.91999999999996</v>
      </c>
      <c r="AA143" s="95">
        <f t="shared" si="45"/>
        <v>0</v>
      </c>
      <c r="AB143" s="81">
        <f t="shared" si="38"/>
        <v>0</v>
      </c>
      <c r="AC143" s="81">
        <f t="shared" si="40"/>
        <v>0</v>
      </c>
    </row>
    <row r="144" spans="2:29" ht="24.75" customHeight="1" x14ac:dyDescent="0.2">
      <c r="B144" s="100" t="s">
        <v>126</v>
      </c>
      <c r="C144" s="102">
        <v>93668</v>
      </c>
      <c r="D144" s="101" t="s">
        <v>0</v>
      </c>
      <c r="E144" s="91" t="s">
        <v>264</v>
      </c>
      <c r="F144" s="89" t="s">
        <v>203</v>
      </c>
      <c r="G144" s="79"/>
      <c r="H144" s="92"/>
      <c r="I144" s="92">
        <v>4.6725000000000003</v>
      </c>
      <c r="J144" s="92">
        <v>42.87</v>
      </c>
      <c r="K144" s="93">
        <f t="shared" si="39"/>
        <v>47.542499999999997</v>
      </c>
      <c r="L144" s="94">
        <v>0.25190000000000001</v>
      </c>
      <c r="M144" s="15">
        <f t="shared" si="41"/>
        <v>59.52</v>
      </c>
      <c r="N144" s="15"/>
      <c r="O144" s="15">
        <f t="shared" si="42"/>
        <v>0</v>
      </c>
      <c r="P144" s="15">
        <f t="shared" si="43"/>
        <v>0</v>
      </c>
      <c r="Q144" s="16">
        <f t="shared" si="44"/>
        <v>0</v>
      </c>
      <c r="R144" s="30"/>
      <c r="S144" s="30"/>
      <c r="T144" s="1" t="str">
        <f t="shared" si="0"/>
        <v>4.32</v>
      </c>
      <c r="U144" s="1" t="b">
        <f t="shared" si="29"/>
        <v>0</v>
      </c>
      <c r="V144" s="30"/>
      <c r="W144" s="30"/>
      <c r="X144" s="92">
        <f>IFERROR(IF(OR($D144="ANP",$D144="DAER",$D144="CONSULTORIA DNIT",$D144="PREGÃO ELETRÔNICO",$D144="DMLU",$D144="DMAE",$D144="CEEE",$D144="EPTC",$D144="ORSE",$D144="SEINFRA",$D144="CREA",$D144="CAU",$D144="CEHOP",$D144="SIURB",$D144="DER-PR",$D144="SUDECAP",$D144=#REF!,$D144=#REF!),VLOOKUP($C144,#REF!,7,FALSE),IF($D144="INDEXADO",VLOOKUP($C144,#REF!,17,FALSE),IF($D144="CCU",VLOOKUP($C144,#REF!,6,FALSE),IF($D144="MERCADO",VLOOKUP(PE_243_2026!$C144,#REF!,8,FALSE),IF($D144="PLEO",VLOOKUP($C144,#REF!,4,FALSE),IF($D144="SICRO",VLOOKUP($C144,#REF!,6,FALSE),IF($D144="SINAPI",IFERROR((VLOOKUP($C144,#REF!,5,FALSE)),"-"),"-"))))))),0)</f>
        <v>0</v>
      </c>
      <c r="Y144" s="92" t="e">
        <f>IF(OR($D144="ANP",$D144="DAER",$D144="CONSULTORIA DNIT",$D144="PREGÃO ELETRÔNICO",$D144="DMLU",$D144="DMAE",$D144="CEEE",$D144="EPTC",$D144="ORSE",$D144="SEINFRA",$D144="CREA",$D144="CAU",$D144="CEHOP",$D144="SIURB",$D144="DER-PR",$D144="SUDECAP",$D144=#REF!,$D144=#REF!),VLOOKUP($C144,#REF!,8,FALSE),IF($D144="INDEXADO",VLOOKUP($C144,#REF!,18,FALSE),IF($D144="CCU",VLOOKUP($C144,#REF!,7,FALSE),IF($D144="MERCADO",VLOOKUP(PE_243_2026!$C144,#REF!,9,FALSE),IF($D144="PLEO",VLOOKUP($C144,#REF!,4,FALSE),IF($D144="SICRO",VLOOKUP($C144,#REF!,7,FALSE),IF($D144="SINAPI",IFERROR((VLOOKUP($C144,#REF!,6,FALSE)),(VLOOKUP($C144,#REF!,27,FALSE))),"-")))))))</f>
        <v>#REF!</v>
      </c>
      <c r="Z144" s="30">
        <v>59.52</v>
      </c>
      <c r="AA144" s="95">
        <f t="shared" si="45"/>
        <v>0</v>
      </c>
      <c r="AB144" s="81">
        <f t="shared" si="38"/>
        <v>0</v>
      </c>
      <c r="AC144" s="81">
        <f t="shared" si="40"/>
        <v>0</v>
      </c>
    </row>
    <row r="145" spans="2:29" ht="24.75" customHeight="1" x14ac:dyDescent="0.2">
      <c r="B145" s="100" t="s">
        <v>127</v>
      </c>
      <c r="C145" s="102">
        <v>93669</v>
      </c>
      <c r="D145" s="101" t="s">
        <v>0</v>
      </c>
      <c r="E145" s="91" t="s">
        <v>265</v>
      </c>
      <c r="F145" s="89" t="s">
        <v>203</v>
      </c>
      <c r="G145" s="79"/>
      <c r="H145" s="92"/>
      <c r="I145" s="92">
        <v>6.18</v>
      </c>
      <c r="J145" s="92">
        <v>43.612499999999997</v>
      </c>
      <c r="K145" s="93">
        <f t="shared" si="39"/>
        <v>49.792499999999997</v>
      </c>
      <c r="L145" s="94">
        <v>0.25190000000000001</v>
      </c>
      <c r="M145" s="15">
        <f t="shared" si="41"/>
        <v>62.34</v>
      </c>
      <c r="N145" s="15"/>
      <c r="O145" s="15">
        <f t="shared" si="42"/>
        <v>0</v>
      </c>
      <c r="P145" s="15">
        <f t="shared" si="43"/>
        <v>0</v>
      </c>
      <c r="Q145" s="16">
        <f t="shared" si="44"/>
        <v>0</v>
      </c>
      <c r="R145" s="30"/>
      <c r="S145" s="30"/>
      <c r="T145" s="1" t="str">
        <f t="shared" si="0"/>
        <v>4.33</v>
      </c>
      <c r="U145" s="1" t="b">
        <f t="shared" si="29"/>
        <v>0</v>
      </c>
      <c r="V145" s="30"/>
      <c r="W145" s="30"/>
      <c r="X145" s="92">
        <f>IFERROR(IF(OR($D145="ANP",$D145="DAER",$D145="CONSULTORIA DNIT",$D145="PREGÃO ELETRÔNICO",$D145="DMLU",$D145="DMAE",$D145="CEEE",$D145="EPTC",$D145="ORSE",$D145="SEINFRA",$D145="CREA",$D145="CAU",$D145="CEHOP",$D145="SIURB",$D145="DER-PR",$D145="SUDECAP",$D145=#REF!,$D145=#REF!),VLOOKUP($C145,#REF!,7,FALSE),IF($D145="INDEXADO",VLOOKUP($C145,#REF!,17,FALSE),IF($D145="CCU",VLOOKUP($C145,#REF!,6,FALSE),IF($D145="MERCADO",VLOOKUP(PE_243_2026!$C145,#REF!,8,FALSE),IF($D145="PLEO",VLOOKUP($C145,#REF!,4,FALSE),IF($D145="SICRO",VLOOKUP($C145,#REF!,6,FALSE),IF($D145="SINAPI",IFERROR((VLOOKUP($C145,#REF!,5,FALSE)),"-"),"-"))))))),0)</f>
        <v>0</v>
      </c>
      <c r="Y145" s="92" t="e">
        <f>IF(OR($D145="ANP",$D145="DAER",$D145="CONSULTORIA DNIT",$D145="PREGÃO ELETRÔNICO",$D145="DMLU",$D145="DMAE",$D145="CEEE",$D145="EPTC",$D145="ORSE",$D145="SEINFRA",$D145="CREA",$D145="CAU",$D145="CEHOP",$D145="SIURB",$D145="DER-PR",$D145="SUDECAP",$D145=#REF!,$D145=#REF!),VLOOKUP($C145,#REF!,8,FALSE),IF($D145="INDEXADO",VLOOKUP($C145,#REF!,18,FALSE),IF($D145="CCU",VLOOKUP($C145,#REF!,7,FALSE),IF($D145="MERCADO",VLOOKUP(PE_243_2026!$C145,#REF!,9,FALSE),IF($D145="PLEO",VLOOKUP($C145,#REF!,4,FALSE),IF($D145="SICRO",VLOOKUP($C145,#REF!,7,FALSE),IF($D145="SINAPI",IFERROR((VLOOKUP($C145,#REF!,6,FALSE)),(VLOOKUP($C145,#REF!,27,FALSE))),"-")))))))</f>
        <v>#REF!</v>
      </c>
      <c r="Z145" s="30">
        <v>62.33</v>
      </c>
      <c r="AA145" s="95">
        <f t="shared" si="45"/>
        <v>1.0000000000005116E-2</v>
      </c>
      <c r="AB145" s="81">
        <f t="shared" si="38"/>
        <v>0</v>
      </c>
      <c r="AC145" s="81">
        <f t="shared" si="40"/>
        <v>0</v>
      </c>
    </row>
    <row r="146" spans="2:29" ht="24.75" customHeight="1" x14ac:dyDescent="0.2">
      <c r="B146" s="100" t="s">
        <v>128</v>
      </c>
      <c r="C146" s="102">
        <v>93673</v>
      </c>
      <c r="D146" s="101" t="s">
        <v>0</v>
      </c>
      <c r="E146" s="91" t="s">
        <v>266</v>
      </c>
      <c r="F146" s="89" t="s">
        <v>203</v>
      </c>
      <c r="G146" s="79"/>
      <c r="H146" s="92"/>
      <c r="I146" s="92">
        <v>23.302500000000002</v>
      </c>
      <c r="J146" s="92">
        <v>45.277499999999996</v>
      </c>
      <c r="K146" s="93">
        <f t="shared" si="39"/>
        <v>68.58</v>
      </c>
      <c r="L146" s="94">
        <v>0.25190000000000001</v>
      </c>
      <c r="M146" s="15">
        <f t="shared" si="41"/>
        <v>85.86</v>
      </c>
      <c r="N146" s="15"/>
      <c r="O146" s="15">
        <f t="shared" si="42"/>
        <v>0</v>
      </c>
      <c r="P146" s="15">
        <f t="shared" si="43"/>
        <v>0</v>
      </c>
      <c r="Q146" s="16">
        <f t="shared" si="44"/>
        <v>0</v>
      </c>
      <c r="R146" s="30"/>
      <c r="S146" s="30"/>
      <c r="T146" s="1" t="str">
        <f t="shared" si="0"/>
        <v>4.34</v>
      </c>
      <c r="U146" s="1" t="b">
        <f t="shared" si="29"/>
        <v>0</v>
      </c>
      <c r="V146" s="30"/>
      <c r="W146" s="30"/>
      <c r="X146" s="92">
        <f>IFERROR(IF(OR($D146="ANP",$D146="DAER",$D146="CONSULTORIA DNIT",$D146="PREGÃO ELETRÔNICO",$D146="DMLU",$D146="DMAE",$D146="CEEE",$D146="EPTC",$D146="ORSE",$D146="SEINFRA",$D146="CREA",$D146="CAU",$D146="CEHOP",$D146="SIURB",$D146="DER-PR",$D146="SUDECAP",$D146=#REF!,$D146=#REF!),VLOOKUP($C146,#REF!,7,FALSE),IF($D146="INDEXADO",VLOOKUP($C146,#REF!,17,FALSE),IF($D146="CCU",VLOOKUP($C146,#REF!,6,FALSE),IF($D146="MERCADO",VLOOKUP(PE_243_2026!$C146,#REF!,8,FALSE),IF($D146="PLEO",VLOOKUP($C146,#REF!,4,FALSE),IF($D146="SICRO",VLOOKUP($C146,#REF!,6,FALSE),IF($D146="SINAPI",IFERROR((VLOOKUP($C146,#REF!,5,FALSE)),"-"),"-"))))))),0)</f>
        <v>0</v>
      </c>
      <c r="Y146" s="92" t="e">
        <f>IF(OR($D146="ANP",$D146="DAER",$D146="CONSULTORIA DNIT",$D146="PREGÃO ELETRÔNICO",$D146="DMLU",$D146="DMAE",$D146="CEEE",$D146="EPTC",$D146="ORSE",$D146="SEINFRA",$D146="CREA",$D146="CAU",$D146="CEHOP",$D146="SIURB",$D146="DER-PR",$D146="SUDECAP",$D146=#REF!,$D146=#REF!),VLOOKUP($C146,#REF!,8,FALSE),IF($D146="INDEXADO",VLOOKUP($C146,#REF!,18,FALSE),IF($D146="CCU",VLOOKUP($C146,#REF!,7,FALSE),IF($D146="MERCADO",VLOOKUP(PE_243_2026!$C146,#REF!,9,FALSE),IF($D146="PLEO",VLOOKUP($C146,#REF!,4,FALSE),IF($D146="SICRO",VLOOKUP($C146,#REF!,7,FALSE),IF($D146="SINAPI",IFERROR((VLOOKUP($C146,#REF!,6,FALSE)),(VLOOKUP($C146,#REF!,27,FALSE))),"-")))))))</f>
        <v>#REF!</v>
      </c>
      <c r="Z146" s="30">
        <v>85.85</v>
      </c>
      <c r="AA146" s="95">
        <f t="shared" si="45"/>
        <v>1.0000000000005116E-2</v>
      </c>
      <c r="AB146" s="81">
        <f t="shared" si="38"/>
        <v>0</v>
      </c>
      <c r="AC146" s="81">
        <f t="shared" si="40"/>
        <v>0</v>
      </c>
    </row>
    <row r="147" spans="2:29" ht="24.75" customHeight="1" x14ac:dyDescent="0.2">
      <c r="B147" s="100" t="s">
        <v>129</v>
      </c>
      <c r="C147" s="102">
        <v>93654</v>
      </c>
      <c r="D147" s="101" t="s">
        <v>0</v>
      </c>
      <c r="E147" s="91" t="s">
        <v>255</v>
      </c>
      <c r="F147" s="89" t="s">
        <v>203</v>
      </c>
      <c r="G147" s="79"/>
      <c r="H147" s="92"/>
      <c r="I147" s="92">
        <v>1.5524999999999998</v>
      </c>
      <c r="J147" s="92">
        <v>6.5625</v>
      </c>
      <c r="K147" s="93">
        <f t="shared" si="39"/>
        <v>8.1150000000000002</v>
      </c>
      <c r="L147" s="94">
        <v>0.25190000000000001</v>
      </c>
      <c r="M147" s="15">
        <f t="shared" si="41"/>
        <v>10.16</v>
      </c>
      <c r="N147" s="15"/>
      <c r="O147" s="15">
        <f t="shared" si="42"/>
        <v>0</v>
      </c>
      <c r="P147" s="15">
        <f t="shared" si="43"/>
        <v>0</v>
      </c>
      <c r="Q147" s="16">
        <f t="shared" si="44"/>
        <v>0</v>
      </c>
      <c r="R147" s="30"/>
      <c r="S147" s="30"/>
      <c r="T147" s="1" t="str">
        <f t="shared" si="0"/>
        <v>4.35</v>
      </c>
      <c r="U147" s="1" t="b">
        <f t="shared" si="29"/>
        <v>0</v>
      </c>
      <c r="V147" s="30"/>
      <c r="W147" s="30"/>
      <c r="X147" s="92">
        <f>IFERROR(IF(OR($D147="ANP",$D147="DAER",$D147="CONSULTORIA DNIT",$D147="PREGÃO ELETRÔNICO",$D147="DMLU",$D147="DMAE",$D147="CEEE",$D147="EPTC",$D147="ORSE",$D147="SEINFRA",$D147="CREA",$D147="CAU",$D147="CEHOP",$D147="SIURB",$D147="DER-PR",$D147="SUDECAP",$D147=#REF!,$D147=#REF!),VLOOKUP($C147,#REF!,7,FALSE),IF($D147="INDEXADO",VLOOKUP($C147,#REF!,17,FALSE),IF($D147="CCU",VLOOKUP($C147,#REF!,6,FALSE),IF($D147="MERCADO",VLOOKUP(PE_243_2026!$C147,#REF!,8,FALSE),IF($D147="PLEO",VLOOKUP($C147,#REF!,4,FALSE),IF($D147="SICRO",VLOOKUP($C147,#REF!,6,FALSE),IF($D147="SINAPI",IFERROR((VLOOKUP($C147,#REF!,5,FALSE)),"-"),"-"))))))),0)</f>
        <v>0</v>
      </c>
      <c r="Y147" s="92" t="e">
        <f>IF(OR($D147="ANP",$D147="DAER",$D147="CONSULTORIA DNIT",$D147="PREGÃO ELETRÔNICO",$D147="DMLU",$D147="DMAE",$D147="CEEE",$D147="EPTC",$D147="ORSE",$D147="SEINFRA",$D147="CREA",$D147="CAU",$D147="CEHOP",$D147="SIURB",$D147="DER-PR",$D147="SUDECAP",$D147=#REF!,$D147=#REF!),VLOOKUP($C147,#REF!,8,FALSE),IF($D147="INDEXADO",VLOOKUP($C147,#REF!,18,FALSE),IF($D147="CCU",VLOOKUP($C147,#REF!,7,FALSE),IF($D147="MERCADO",VLOOKUP(PE_243_2026!$C147,#REF!,9,FALSE),IF($D147="PLEO",VLOOKUP($C147,#REF!,4,FALSE),IF($D147="SICRO",VLOOKUP($C147,#REF!,7,FALSE),IF($D147="SINAPI",IFERROR((VLOOKUP($C147,#REF!,6,FALSE)),(VLOOKUP($C147,#REF!,27,FALSE))),"-")))))))</f>
        <v>#REF!</v>
      </c>
      <c r="Z147" s="30">
        <v>10.16</v>
      </c>
      <c r="AA147" s="95">
        <f t="shared" si="45"/>
        <v>0</v>
      </c>
      <c r="AB147" s="81">
        <f t="shared" si="38"/>
        <v>0</v>
      </c>
      <c r="AC147" s="81">
        <f t="shared" si="40"/>
        <v>0</v>
      </c>
    </row>
    <row r="148" spans="2:29" ht="24.75" customHeight="1" x14ac:dyDescent="0.2">
      <c r="B148" s="100" t="s">
        <v>130</v>
      </c>
      <c r="C148" s="102">
        <v>93655</v>
      </c>
      <c r="D148" s="101" t="s">
        <v>0</v>
      </c>
      <c r="E148" s="91" t="s">
        <v>256</v>
      </c>
      <c r="F148" s="89" t="s">
        <v>203</v>
      </c>
      <c r="G148" s="79"/>
      <c r="H148" s="92"/>
      <c r="I148" s="92">
        <v>2.0550000000000002</v>
      </c>
      <c r="J148" s="92">
        <v>6.8100000000000005</v>
      </c>
      <c r="K148" s="93">
        <f t="shared" si="39"/>
        <v>8.8650000000000002</v>
      </c>
      <c r="L148" s="94">
        <v>0.25190000000000001</v>
      </c>
      <c r="M148" s="15">
        <f t="shared" si="41"/>
        <v>11.1</v>
      </c>
      <c r="N148" s="15"/>
      <c r="O148" s="15">
        <f t="shared" si="42"/>
        <v>0</v>
      </c>
      <c r="P148" s="15">
        <f t="shared" si="43"/>
        <v>0</v>
      </c>
      <c r="Q148" s="16">
        <f t="shared" si="44"/>
        <v>0</v>
      </c>
      <c r="R148" s="30"/>
      <c r="S148" s="30"/>
      <c r="T148" s="1" t="str">
        <f t="shared" si="0"/>
        <v>4.36</v>
      </c>
      <c r="U148" s="1" t="b">
        <f t="shared" ref="U148:U166" si="46">IF(J148=0,Q148-O148)</f>
        <v>0</v>
      </c>
      <c r="V148" s="30"/>
      <c r="W148" s="30"/>
      <c r="X148" s="92">
        <f>IFERROR(IF(OR($D148="ANP",$D148="DAER",$D148="CONSULTORIA DNIT",$D148="PREGÃO ELETRÔNICO",$D148="DMLU",$D148="DMAE",$D148="CEEE",$D148="EPTC",$D148="ORSE",$D148="SEINFRA",$D148="CREA",$D148="CAU",$D148="CEHOP",$D148="SIURB",$D148="DER-PR",$D148="SUDECAP",$D148=#REF!,$D148=#REF!),VLOOKUP($C148,#REF!,7,FALSE),IF($D148="INDEXADO",VLOOKUP($C148,#REF!,17,FALSE),IF($D148="CCU",VLOOKUP($C148,#REF!,6,FALSE),IF($D148="MERCADO",VLOOKUP(PE_243_2026!$C148,#REF!,8,FALSE),IF($D148="PLEO",VLOOKUP($C148,#REF!,4,FALSE),IF($D148="SICRO",VLOOKUP($C148,#REF!,6,FALSE),IF($D148="SINAPI",IFERROR((VLOOKUP($C148,#REF!,5,FALSE)),"-"),"-"))))))),0)</f>
        <v>0</v>
      </c>
      <c r="Y148" s="92" t="e">
        <f>IF(OR($D148="ANP",$D148="DAER",$D148="CONSULTORIA DNIT",$D148="PREGÃO ELETRÔNICO",$D148="DMLU",$D148="DMAE",$D148="CEEE",$D148="EPTC",$D148="ORSE",$D148="SEINFRA",$D148="CREA",$D148="CAU",$D148="CEHOP",$D148="SIURB",$D148="DER-PR",$D148="SUDECAP",$D148=#REF!,$D148=#REF!),VLOOKUP($C148,#REF!,8,FALSE),IF($D148="INDEXADO",VLOOKUP($C148,#REF!,18,FALSE),IF($D148="CCU",VLOOKUP($C148,#REF!,7,FALSE),IF($D148="MERCADO",VLOOKUP(PE_243_2026!$C148,#REF!,9,FALSE),IF($D148="PLEO",VLOOKUP($C148,#REF!,4,FALSE),IF($D148="SICRO",VLOOKUP($C148,#REF!,7,FALSE),IF($D148="SINAPI",IFERROR((VLOOKUP($C148,#REF!,6,FALSE)),(VLOOKUP($C148,#REF!,27,FALSE))),"-")))))))</f>
        <v>#REF!</v>
      </c>
      <c r="Z148" s="30">
        <v>11.1</v>
      </c>
      <c r="AA148" s="95">
        <f t="shared" si="45"/>
        <v>0</v>
      </c>
      <c r="AB148" s="81">
        <f t="shared" si="38"/>
        <v>0</v>
      </c>
      <c r="AC148" s="81">
        <f t="shared" si="40"/>
        <v>0</v>
      </c>
    </row>
    <row r="149" spans="2:29" ht="24.75" customHeight="1" x14ac:dyDescent="0.2">
      <c r="B149" s="100" t="s">
        <v>131</v>
      </c>
      <c r="C149" s="102">
        <v>93657</v>
      </c>
      <c r="D149" s="101" t="s">
        <v>0</v>
      </c>
      <c r="E149" s="91" t="s">
        <v>257</v>
      </c>
      <c r="F149" s="89" t="s">
        <v>203</v>
      </c>
      <c r="G149" s="79"/>
      <c r="H149" s="92"/>
      <c r="I149" s="92">
        <v>3.8549999999999995</v>
      </c>
      <c r="J149" s="92">
        <v>7.0124999999999993</v>
      </c>
      <c r="K149" s="93">
        <f t="shared" si="39"/>
        <v>10.8675</v>
      </c>
      <c r="L149" s="94">
        <v>0.25190000000000001</v>
      </c>
      <c r="M149" s="15">
        <f t="shared" si="41"/>
        <v>13.61</v>
      </c>
      <c r="N149" s="15"/>
      <c r="O149" s="15">
        <f t="shared" si="42"/>
        <v>0</v>
      </c>
      <c r="P149" s="15">
        <f t="shared" si="43"/>
        <v>0</v>
      </c>
      <c r="Q149" s="16">
        <f t="shared" si="44"/>
        <v>0</v>
      </c>
      <c r="R149" s="30"/>
      <c r="S149" s="30"/>
      <c r="T149" s="1" t="str">
        <f t="shared" si="0"/>
        <v>4.37</v>
      </c>
      <c r="U149" s="1" t="b">
        <f t="shared" si="46"/>
        <v>0</v>
      </c>
      <c r="V149" s="30"/>
      <c r="W149" s="30"/>
      <c r="X149" s="92">
        <f>IFERROR(IF(OR($D149="ANP",$D149="DAER",$D149="CONSULTORIA DNIT",$D149="PREGÃO ELETRÔNICO",$D149="DMLU",$D149="DMAE",$D149="CEEE",$D149="EPTC",$D149="ORSE",$D149="SEINFRA",$D149="CREA",$D149="CAU",$D149="CEHOP",$D149="SIURB",$D149="DER-PR",$D149="SUDECAP",$D149=#REF!,$D149=#REF!),VLOOKUP($C149,#REF!,7,FALSE),IF($D149="INDEXADO",VLOOKUP($C149,#REF!,17,FALSE),IF($D149="CCU",VLOOKUP($C149,#REF!,6,FALSE),IF($D149="MERCADO",VLOOKUP(PE_243_2026!$C149,#REF!,8,FALSE),IF($D149="PLEO",VLOOKUP($C149,#REF!,4,FALSE),IF($D149="SICRO",VLOOKUP($C149,#REF!,6,FALSE),IF($D149="SINAPI",IFERROR((VLOOKUP($C149,#REF!,5,FALSE)),"-"),"-"))))))),0)</f>
        <v>0</v>
      </c>
      <c r="Y149" s="92" t="e">
        <f>IF(OR($D149="ANP",$D149="DAER",$D149="CONSULTORIA DNIT",$D149="PREGÃO ELETRÔNICO",$D149="DMLU",$D149="DMAE",$D149="CEEE",$D149="EPTC",$D149="ORSE",$D149="SEINFRA",$D149="CREA",$D149="CAU",$D149="CEHOP",$D149="SIURB",$D149="DER-PR",$D149="SUDECAP",$D149=#REF!,$D149=#REF!),VLOOKUP($C149,#REF!,8,FALSE),IF($D149="INDEXADO",VLOOKUP($C149,#REF!,18,FALSE),IF($D149="CCU",VLOOKUP($C149,#REF!,7,FALSE),IF($D149="MERCADO",VLOOKUP(PE_243_2026!$C149,#REF!,9,FALSE),IF($D149="PLEO",VLOOKUP($C149,#REF!,4,FALSE),IF($D149="SICRO",VLOOKUP($C149,#REF!,7,FALSE),IF($D149="SINAPI",IFERROR((VLOOKUP($C149,#REF!,6,FALSE)),(VLOOKUP($C149,#REF!,27,FALSE))),"-")))))))</f>
        <v>#REF!</v>
      </c>
      <c r="Z149" s="30">
        <v>13.61</v>
      </c>
      <c r="AA149" s="95">
        <f t="shared" si="45"/>
        <v>0</v>
      </c>
      <c r="AB149" s="81">
        <f t="shared" si="38"/>
        <v>0</v>
      </c>
      <c r="AC149" s="81">
        <f t="shared" si="40"/>
        <v>0</v>
      </c>
    </row>
    <row r="150" spans="2:29" ht="30.75" customHeight="1" x14ac:dyDescent="0.2">
      <c r="B150" s="100" t="s">
        <v>132</v>
      </c>
      <c r="C150" s="102">
        <v>93659</v>
      </c>
      <c r="D150" s="101" t="s">
        <v>0</v>
      </c>
      <c r="E150" s="91" t="s">
        <v>258</v>
      </c>
      <c r="F150" s="89" t="s">
        <v>203</v>
      </c>
      <c r="G150" s="79"/>
      <c r="H150" s="92"/>
      <c r="I150" s="92">
        <v>7.7624999999999993</v>
      </c>
      <c r="J150" s="92">
        <v>10.147499999999999</v>
      </c>
      <c r="K150" s="93">
        <f t="shared" si="39"/>
        <v>17.909999999999997</v>
      </c>
      <c r="L150" s="94">
        <v>0.25190000000000001</v>
      </c>
      <c r="M150" s="15">
        <f t="shared" si="41"/>
        <v>22.42</v>
      </c>
      <c r="N150" s="15"/>
      <c r="O150" s="15">
        <f t="shared" si="42"/>
        <v>0</v>
      </c>
      <c r="P150" s="15">
        <f t="shared" si="43"/>
        <v>0</v>
      </c>
      <c r="Q150" s="16">
        <f t="shared" si="44"/>
        <v>0</v>
      </c>
      <c r="R150" s="30"/>
      <c r="S150" s="30"/>
      <c r="T150" s="1" t="str">
        <f t="shared" si="0"/>
        <v>4.38</v>
      </c>
      <c r="U150" s="1" t="b">
        <f t="shared" si="46"/>
        <v>0</v>
      </c>
      <c r="V150" s="30"/>
      <c r="W150" s="30"/>
      <c r="X150" s="92">
        <f>IFERROR(IF(OR($D150="ANP",$D150="DAER",$D150="CONSULTORIA DNIT",$D150="PREGÃO ELETRÔNICO",$D150="DMLU",$D150="DMAE",$D150="CEEE",$D150="EPTC",$D150="ORSE",$D150="SEINFRA",$D150="CREA",$D150="CAU",$D150="CEHOP",$D150="SIURB",$D150="DER-PR",$D150="SUDECAP",$D150=#REF!,$D150=#REF!),VLOOKUP($C150,#REF!,7,FALSE),IF($D150="INDEXADO",VLOOKUP($C150,#REF!,17,FALSE),IF($D150="CCU",VLOOKUP($C150,#REF!,6,FALSE),IF($D150="MERCADO",VLOOKUP(PE_243_2026!$C150,#REF!,8,FALSE),IF($D150="PLEO",VLOOKUP($C150,#REF!,4,FALSE),IF($D150="SICRO",VLOOKUP($C150,#REF!,6,FALSE),IF($D150="SINAPI",IFERROR((VLOOKUP($C150,#REF!,5,FALSE)),"-"),"-"))))))),0)</f>
        <v>0</v>
      </c>
      <c r="Y150" s="92" t="e">
        <f>IF(OR($D150="ANP",$D150="DAER",$D150="CONSULTORIA DNIT",$D150="PREGÃO ELETRÔNICO",$D150="DMLU",$D150="DMAE",$D150="CEEE",$D150="EPTC",$D150="ORSE",$D150="SEINFRA",$D150="CREA",$D150="CAU",$D150="CEHOP",$D150="SIURB",$D150="DER-PR",$D150="SUDECAP",$D150=#REF!,$D150=#REF!),VLOOKUP($C150,#REF!,8,FALSE),IF($D150="INDEXADO",VLOOKUP($C150,#REF!,18,FALSE),IF($D150="CCU",VLOOKUP($C150,#REF!,7,FALSE),IF($D150="MERCADO",VLOOKUP(PE_243_2026!$C150,#REF!,9,FALSE),IF($D150="PLEO",VLOOKUP($C150,#REF!,4,FALSE),IF($D150="SICRO",VLOOKUP($C150,#REF!,7,FALSE),IF($D150="SINAPI",IFERROR((VLOOKUP($C150,#REF!,6,FALSE)),(VLOOKUP($C150,#REF!,27,FALSE))),"-")))))))</f>
        <v>#REF!</v>
      </c>
      <c r="Z150" s="30">
        <v>22.43</v>
      </c>
      <c r="AA150" s="95">
        <f t="shared" si="45"/>
        <v>-9.9999999999980105E-3</v>
      </c>
      <c r="AB150" s="81">
        <f t="shared" si="38"/>
        <v>0</v>
      </c>
      <c r="AC150" s="81">
        <f t="shared" si="40"/>
        <v>0</v>
      </c>
    </row>
    <row r="151" spans="2:29" ht="44.25" customHeight="1" x14ac:dyDescent="0.2">
      <c r="B151" s="100" t="s">
        <v>133</v>
      </c>
      <c r="C151" s="102">
        <v>102104</v>
      </c>
      <c r="D151" s="101" t="s">
        <v>0</v>
      </c>
      <c r="E151" s="91" t="s">
        <v>211</v>
      </c>
      <c r="F151" s="89" t="s">
        <v>203</v>
      </c>
      <c r="G151" s="79"/>
      <c r="H151" s="92"/>
      <c r="I151" s="92">
        <v>405.63750000000005</v>
      </c>
      <c r="J151" s="92">
        <v>11595.532499999999</v>
      </c>
      <c r="K151" s="93">
        <f t="shared" si="39"/>
        <v>12001.17</v>
      </c>
      <c r="L151" s="94">
        <v>0.25190000000000001</v>
      </c>
      <c r="M151" s="15">
        <f t="shared" si="41"/>
        <v>15024.26</v>
      </c>
      <c r="N151" s="15"/>
      <c r="O151" s="15">
        <f t="shared" si="42"/>
        <v>0</v>
      </c>
      <c r="P151" s="15">
        <f t="shared" si="43"/>
        <v>0</v>
      </c>
      <c r="Q151" s="16">
        <f t="shared" si="44"/>
        <v>0</v>
      </c>
      <c r="R151" s="30"/>
      <c r="S151" s="30"/>
      <c r="T151" s="1" t="str">
        <f t="shared" si="0"/>
        <v>4.39</v>
      </c>
      <c r="U151" s="1" t="b">
        <f t="shared" si="46"/>
        <v>0</v>
      </c>
      <c r="V151" s="30"/>
      <c r="W151" s="30"/>
      <c r="X151" s="92">
        <f>IFERROR(IF(OR($D151="ANP",$D151="DAER",$D151="CONSULTORIA DNIT",$D151="PREGÃO ELETRÔNICO",$D151="DMLU",$D151="DMAE",$D151="CEEE",$D151="EPTC",$D151="ORSE",$D151="SEINFRA",$D151="CREA",$D151="CAU",$D151="CEHOP",$D151="SIURB",$D151="DER-PR",$D151="SUDECAP",$D151=#REF!,$D151=#REF!),VLOOKUP($C151,#REF!,7,FALSE),IF($D151="INDEXADO",VLOOKUP($C151,#REF!,17,FALSE),IF($D151="CCU",VLOOKUP($C151,#REF!,6,FALSE),IF($D151="MERCADO",VLOOKUP(PE_243_2026!$C151,#REF!,8,FALSE),IF($D151="PLEO",VLOOKUP($C151,#REF!,4,FALSE),IF($D151="SICRO",VLOOKUP($C151,#REF!,6,FALSE),IF($D151="SINAPI",IFERROR((VLOOKUP($C151,#REF!,5,FALSE)),"-"),"-"))))))),0)</f>
        <v>0</v>
      </c>
      <c r="Y151" s="92" t="e">
        <f>IF(OR($D151="ANP",$D151="DAER",$D151="CONSULTORIA DNIT",$D151="PREGÃO ELETRÔNICO",$D151="DMLU",$D151="DMAE",$D151="CEEE",$D151="EPTC",$D151="ORSE",$D151="SEINFRA",$D151="CREA",$D151="CAU",$D151="CEHOP",$D151="SIURB",$D151="DER-PR",$D151="SUDECAP",$D151=#REF!,$D151=#REF!),VLOOKUP($C151,#REF!,8,FALSE),IF($D151="INDEXADO",VLOOKUP($C151,#REF!,18,FALSE),IF($D151="CCU",VLOOKUP($C151,#REF!,7,FALSE),IF($D151="MERCADO",VLOOKUP(PE_243_2026!$C151,#REF!,9,FALSE),IF($D151="PLEO",VLOOKUP($C151,#REF!,4,FALSE),IF($D151="SICRO",VLOOKUP($C151,#REF!,7,FALSE),IF($D151="SINAPI",IFERROR((VLOOKUP($C151,#REF!,6,FALSE)),(VLOOKUP($C151,#REF!,27,FALSE))),"-")))))))</f>
        <v>#REF!</v>
      </c>
      <c r="Z151" s="30">
        <v>15024.26</v>
      </c>
      <c r="AA151" s="95">
        <f t="shared" si="45"/>
        <v>0</v>
      </c>
      <c r="AB151" s="81">
        <f t="shared" si="38"/>
        <v>0</v>
      </c>
      <c r="AC151" s="81">
        <f t="shared" si="40"/>
        <v>0</v>
      </c>
    </row>
    <row r="152" spans="2:29" ht="44.25" customHeight="1" x14ac:dyDescent="0.2">
      <c r="B152" s="100" t="s">
        <v>134</v>
      </c>
      <c r="C152" s="102">
        <v>102106</v>
      </c>
      <c r="D152" s="101" t="s">
        <v>0</v>
      </c>
      <c r="E152" s="91" t="s">
        <v>212</v>
      </c>
      <c r="F152" s="89" t="s">
        <v>203</v>
      </c>
      <c r="G152" s="79"/>
      <c r="H152" s="92"/>
      <c r="I152" s="92">
        <v>423.24</v>
      </c>
      <c r="J152" s="92">
        <v>18058.695</v>
      </c>
      <c r="K152" s="93">
        <f t="shared" si="39"/>
        <v>18481.935000000001</v>
      </c>
      <c r="L152" s="94">
        <v>0.25190000000000001</v>
      </c>
      <c r="M152" s="15">
        <f t="shared" si="41"/>
        <v>23137.53</v>
      </c>
      <c r="N152" s="15"/>
      <c r="O152" s="15">
        <f t="shared" si="42"/>
        <v>0</v>
      </c>
      <c r="P152" s="15">
        <f t="shared" si="43"/>
        <v>0</v>
      </c>
      <c r="Q152" s="16">
        <f t="shared" si="44"/>
        <v>0</v>
      </c>
      <c r="R152" s="30"/>
      <c r="S152" s="30"/>
      <c r="T152" s="1" t="str">
        <f t="shared" si="0"/>
        <v>4.40</v>
      </c>
      <c r="U152" s="1" t="b">
        <f t="shared" si="46"/>
        <v>0</v>
      </c>
      <c r="V152" s="30"/>
      <c r="W152" s="30"/>
      <c r="X152" s="92">
        <f>IFERROR(IF(OR($D152="ANP",$D152="DAER",$D152="CONSULTORIA DNIT",$D152="PREGÃO ELETRÔNICO",$D152="DMLU",$D152="DMAE",$D152="CEEE",$D152="EPTC",$D152="ORSE",$D152="SEINFRA",$D152="CREA",$D152="CAU",$D152="CEHOP",$D152="SIURB",$D152="DER-PR",$D152="SUDECAP",$D152=#REF!,$D152=#REF!),VLOOKUP($C152,#REF!,7,FALSE),IF($D152="INDEXADO",VLOOKUP($C152,#REF!,17,FALSE),IF($D152="CCU",VLOOKUP($C152,#REF!,6,FALSE),IF($D152="MERCADO",VLOOKUP(PE_243_2026!$C152,#REF!,8,FALSE),IF($D152="PLEO",VLOOKUP($C152,#REF!,4,FALSE),IF($D152="SICRO",VLOOKUP($C152,#REF!,6,FALSE),IF($D152="SINAPI",IFERROR((VLOOKUP($C152,#REF!,5,FALSE)),"-"),"-"))))))),0)</f>
        <v>0</v>
      </c>
      <c r="Y152" s="92" t="e">
        <f>IF(OR($D152="ANP",$D152="DAER",$D152="CONSULTORIA DNIT",$D152="PREGÃO ELETRÔNICO",$D152="DMLU",$D152="DMAE",$D152="CEEE",$D152="EPTC",$D152="ORSE",$D152="SEINFRA",$D152="CREA",$D152="CAU",$D152="CEHOP",$D152="SIURB",$D152="DER-PR",$D152="SUDECAP",$D152=#REF!,$D152=#REF!),VLOOKUP($C152,#REF!,8,FALSE),IF($D152="INDEXADO",VLOOKUP($C152,#REF!,18,FALSE),IF($D152="CCU",VLOOKUP($C152,#REF!,7,FALSE),IF($D152="MERCADO",VLOOKUP(PE_243_2026!$C152,#REF!,9,FALSE),IF($D152="PLEO",VLOOKUP($C152,#REF!,4,FALSE),IF($D152="SICRO",VLOOKUP($C152,#REF!,7,FALSE),IF($D152="SINAPI",IFERROR((VLOOKUP($C152,#REF!,6,FALSE)),(VLOOKUP($C152,#REF!,27,FALSE))),"-")))))))</f>
        <v>#REF!</v>
      </c>
      <c r="Z152" s="30">
        <v>23137.54</v>
      </c>
      <c r="AA152" s="95">
        <f t="shared" si="45"/>
        <v>-1.0000000002037268E-2</v>
      </c>
      <c r="AB152" s="81">
        <f t="shared" si="38"/>
        <v>0</v>
      </c>
      <c r="AC152" s="81">
        <f t="shared" si="40"/>
        <v>0</v>
      </c>
    </row>
    <row r="153" spans="2:29" ht="43.5" customHeight="1" x14ac:dyDescent="0.2">
      <c r="B153" s="100" t="s">
        <v>135</v>
      </c>
      <c r="C153" s="102">
        <v>102108</v>
      </c>
      <c r="D153" s="101" t="s">
        <v>0</v>
      </c>
      <c r="E153" s="91" t="s">
        <v>213</v>
      </c>
      <c r="F153" s="89" t="s">
        <v>203</v>
      </c>
      <c r="G153" s="79"/>
      <c r="H153" s="92"/>
      <c r="I153" s="92">
        <v>462.15750000000003</v>
      </c>
      <c r="J153" s="92">
        <v>29548.057500000003</v>
      </c>
      <c r="K153" s="93">
        <f t="shared" si="39"/>
        <v>30010.215000000004</v>
      </c>
      <c r="L153" s="94">
        <v>0.25190000000000001</v>
      </c>
      <c r="M153" s="15">
        <f t="shared" si="41"/>
        <v>37569.79</v>
      </c>
      <c r="N153" s="15"/>
      <c r="O153" s="15">
        <f t="shared" si="42"/>
        <v>0</v>
      </c>
      <c r="P153" s="15">
        <f t="shared" si="43"/>
        <v>0</v>
      </c>
      <c r="Q153" s="16">
        <f t="shared" si="44"/>
        <v>0</v>
      </c>
      <c r="R153" s="30"/>
      <c r="S153" s="30"/>
      <c r="T153" s="1" t="str">
        <f t="shared" si="0"/>
        <v>4.41</v>
      </c>
      <c r="U153" s="1" t="b">
        <f t="shared" si="46"/>
        <v>0</v>
      </c>
      <c r="V153" s="30"/>
      <c r="W153" s="30"/>
      <c r="X153" s="92">
        <f>IFERROR(IF(OR($D153="ANP",$D153="DAER",$D153="CONSULTORIA DNIT",$D153="PREGÃO ELETRÔNICO",$D153="DMLU",$D153="DMAE",$D153="CEEE",$D153="EPTC",$D153="ORSE",$D153="SEINFRA",$D153="CREA",$D153="CAU",$D153="CEHOP",$D153="SIURB",$D153="DER-PR",$D153="SUDECAP",$D153=#REF!,$D153=#REF!),VLOOKUP($C153,#REF!,7,FALSE),IF($D153="INDEXADO",VLOOKUP($C153,#REF!,17,FALSE),IF($D153="CCU",VLOOKUP($C153,#REF!,6,FALSE),IF($D153="MERCADO",VLOOKUP(PE_243_2026!$C153,#REF!,8,FALSE),IF($D153="PLEO",VLOOKUP($C153,#REF!,4,FALSE),IF($D153="SICRO",VLOOKUP($C153,#REF!,6,FALSE),IF($D153="SINAPI",IFERROR((VLOOKUP($C153,#REF!,5,FALSE)),"-"),"-"))))))),0)</f>
        <v>0</v>
      </c>
      <c r="Y153" s="92" t="e">
        <f>IF(OR($D153="ANP",$D153="DAER",$D153="CONSULTORIA DNIT",$D153="PREGÃO ELETRÔNICO",$D153="DMLU",$D153="DMAE",$D153="CEEE",$D153="EPTC",$D153="ORSE",$D153="SEINFRA",$D153="CREA",$D153="CAU",$D153="CEHOP",$D153="SIURB",$D153="DER-PR",$D153="SUDECAP",$D153=#REF!,$D153=#REF!),VLOOKUP($C153,#REF!,8,FALSE),IF($D153="INDEXADO",VLOOKUP($C153,#REF!,18,FALSE),IF($D153="CCU",VLOOKUP($C153,#REF!,7,FALSE),IF($D153="MERCADO",VLOOKUP(PE_243_2026!$C153,#REF!,9,FALSE),IF($D153="PLEO",VLOOKUP($C153,#REF!,4,FALSE),IF($D153="SICRO",VLOOKUP($C153,#REF!,7,FALSE),IF($D153="SINAPI",IFERROR((VLOOKUP($C153,#REF!,6,FALSE)),(VLOOKUP($C153,#REF!,27,FALSE))),"-")))))))</f>
        <v>#REF!</v>
      </c>
      <c r="Z153" s="30">
        <v>37569.79</v>
      </c>
      <c r="AA153" s="95">
        <f t="shared" si="45"/>
        <v>0</v>
      </c>
      <c r="AB153" s="81">
        <f t="shared" si="38"/>
        <v>0</v>
      </c>
      <c r="AC153" s="81">
        <f t="shared" si="40"/>
        <v>0</v>
      </c>
    </row>
    <row r="154" spans="2:29" ht="30.75" customHeight="1" x14ac:dyDescent="0.2">
      <c r="B154" s="100" t="s">
        <v>136</v>
      </c>
      <c r="C154" s="102" t="s">
        <v>310</v>
      </c>
      <c r="D154" s="101" t="s">
        <v>228</v>
      </c>
      <c r="E154" s="91" t="s">
        <v>309</v>
      </c>
      <c r="F154" s="89" t="s">
        <v>229</v>
      </c>
      <c r="G154" s="79"/>
      <c r="H154" s="92"/>
      <c r="I154" s="92">
        <v>0</v>
      </c>
      <c r="J154" s="92">
        <v>2925</v>
      </c>
      <c r="K154" s="93">
        <f t="shared" si="39"/>
        <v>2925</v>
      </c>
      <c r="L154" s="94">
        <v>0.25190000000000001</v>
      </c>
      <c r="M154" s="15">
        <f t="shared" si="41"/>
        <v>3661.81</v>
      </c>
      <c r="N154" s="15"/>
      <c r="O154" s="15">
        <f t="shared" si="42"/>
        <v>0</v>
      </c>
      <c r="P154" s="15">
        <f t="shared" si="43"/>
        <v>0</v>
      </c>
      <c r="Q154" s="16">
        <f t="shared" si="44"/>
        <v>0</v>
      </c>
      <c r="R154" s="30"/>
      <c r="S154" s="30"/>
      <c r="T154" s="1" t="str">
        <f t="shared" si="0"/>
        <v>4.42</v>
      </c>
      <c r="U154" s="1" t="b">
        <f t="shared" si="46"/>
        <v>0</v>
      </c>
      <c r="V154" s="30"/>
      <c r="W154" s="30"/>
      <c r="X154" s="92">
        <f>IFERROR(IF(OR($D154="ANP",$D154="DAER",$D154="CONSULTORIA DNIT",$D154="PREGÃO ELETRÔNICO",$D154="DMLU",$D154="DMAE",$D154="CEEE",$D154="EPTC",$D154="ORSE",$D154="SEINFRA",$D154="CREA",$D154="CAU",$D154="CEHOP",$D154="SIURB",$D154="DER-PR",$D154="SUDECAP",$D154=#REF!,$D154=#REF!),VLOOKUP($C154,#REF!,7,FALSE),IF($D154="INDEXADO",VLOOKUP($C154,#REF!,17,FALSE),IF($D154="CCU",VLOOKUP($C154,#REF!,6,FALSE),IF($D154="MERCADO",VLOOKUP(PE_243_2026!$C154,#REF!,8,FALSE),IF($D154="PLEO",VLOOKUP($C154,#REF!,4,FALSE),IF($D154="SICRO",VLOOKUP($C154,#REF!,6,FALSE),IF($D154="SINAPI",IFERROR((VLOOKUP($C154,#REF!,5,FALSE)),"-"),"-"))))))),0)</f>
        <v>0</v>
      </c>
      <c r="Y154" s="92" t="e">
        <f>IF(OR($D154="ANP",$D154="DAER",$D154="CONSULTORIA DNIT",$D154="PREGÃO ELETRÔNICO",$D154="DMLU",$D154="DMAE",$D154="CEEE",$D154="EPTC",$D154="ORSE",$D154="SEINFRA",$D154="CREA",$D154="CAU",$D154="CEHOP",$D154="SIURB",$D154="DER-PR",$D154="SUDECAP",$D154=#REF!,$D154=#REF!),VLOOKUP($C154,#REF!,8,FALSE),IF($D154="INDEXADO",VLOOKUP($C154,#REF!,18,FALSE),IF($D154="CCU",VLOOKUP($C154,#REF!,7,FALSE),IF($D154="MERCADO",VLOOKUP(PE_243_2026!$C154,#REF!,9,FALSE),IF($D154="PLEO",VLOOKUP($C154,#REF!,4,FALSE),IF($D154="SICRO",VLOOKUP($C154,#REF!,7,FALSE),IF($D154="SINAPI",IFERROR((VLOOKUP($C154,#REF!,6,FALSE)),(VLOOKUP($C154,#REF!,27,FALSE))),"-")))))))</f>
        <v>#REF!</v>
      </c>
      <c r="Z154" s="30">
        <v>3661.81</v>
      </c>
      <c r="AA154" s="95">
        <f t="shared" si="45"/>
        <v>0</v>
      </c>
      <c r="AB154" s="81">
        <f t="shared" si="38"/>
        <v>0</v>
      </c>
      <c r="AC154" s="81">
        <f t="shared" si="40"/>
        <v>0</v>
      </c>
    </row>
    <row r="155" spans="2:29" ht="30.75" customHeight="1" x14ac:dyDescent="0.2">
      <c r="B155" s="100" t="s">
        <v>137</v>
      </c>
      <c r="C155" s="102" t="s">
        <v>311</v>
      </c>
      <c r="D155" s="101" t="s">
        <v>228</v>
      </c>
      <c r="E155" s="91" t="s">
        <v>312</v>
      </c>
      <c r="F155" s="89" t="s">
        <v>229</v>
      </c>
      <c r="G155" s="79"/>
      <c r="H155" s="92"/>
      <c r="I155" s="92">
        <v>0</v>
      </c>
      <c r="J155" s="92">
        <v>1471.2149999999999</v>
      </c>
      <c r="K155" s="93">
        <f t="shared" si="39"/>
        <v>1471.2149999999999</v>
      </c>
      <c r="L155" s="94">
        <v>0.25190000000000001</v>
      </c>
      <c r="M155" s="15">
        <f t="shared" si="41"/>
        <v>1841.81</v>
      </c>
      <c r="N155" s="15"/>
      <c r="O155" s="15">
        <f t="shared" si="42"/>
        <v>0</v>
      </c>
      <c r="P155" s="15">
        <f t="shared" si="43"/>
        <v>0</v>
      </c>
      <c r="Q155" s="16">
        <f t="shared" si="44"/>
        <v>0</v>
      </c>
      <c r="R155" s="30"/>
      <c r="S155" s="30"/>
      <c r="T155" s="1" t="str">
        <f t="shared" si="0"/>
        <v>4.43</v>
      </c>
      <c r="U155" s="1" t="b">
        <f t="shared" si="46"/>
        <v>0</v>
      </c>
      <c r="V155" s="30"/>
      <c r="W155" s="30"/>
      <c r="X155" s="92">
        <f>IFERROR(IF(OR($D155="ANP",$D155="DAER",$D155="CONSULTORIA DNIT",$D155="PREGÃO ELETRÔNICO",$D155="DMLU",$D155="DMAE",$D155="CEEE",$D155="EPTC",$D155="ORSE",$D155="SEINFRA",$D155="CREA",$D155="CAU",$D155="CEHOP",$D155="SIURB",$D155="DER-PR",$D155="SUDECAP",$D155=#REF!,$D155=#REF!),VLOOKUP($C155,#REF!,7,FALSE),IF($D155="INDEXADO",VLOOKUP($C155,#REF!,17,FALSE),IF($D155="CCU",VLOOKUP($C155,#REF!,6,FALSE),IF($D155="MERCADO",VLOOKUP(PE_243_2026!$C155,#REF!,8,FALSE),IF($D155="PLEO",VLOOKUP($C155,#REF!,4,FALSE),IF($D155="SICRO",VLOOKUP($C155,#REF!,6,FALSE),IF($D155="SINAPI",IFERROR((VLOOKUP($C155,#REF!,5,FALSE)),"-"),"-"))))))),0)</f>
        <v>0</v>
      </c>
      <c r="Y155" s="92" t="e">
        <f>IF(OR($D155="ANP",$D155="DAER",$D155="CONSULTORIA DNIT",$D155="PREGÃO ELETRÔNICO",$D155="DMLU",$D155="DMAE",$D155="CEEE",$D155="EPTC",$D155="ORSE",$D155="SEINFRA",$D155="CREA",$D155="CAU",$D155="CEHOP",$D155="SIURB",$D155="DER-PR",$D155="SUDECAP",$D155=#REF!,$D155=#REF!),VLOOKUP($C155,#REF!,8,FALSE),IF($D155="INDEXADO",VLOOKUP($C155,#REF!,18,FALSE),IF($D155="CCU",VLOOKUP($C155,#REF!,7,FALSE),IF($D155="MERCADO",VLOOKUP(PE_243_2026!$C155,#REF!,9,FALSE),IF($D155="PLEO",VLOOKUP($C155,#REF!,4,FALSE),IF($D155="SICRO",VLOOKUP($C155,#REF!,7,FALSE),IF($D155="SINAPI",IFERROR((VLOOKUP($C155,#REF!,6,FALSE)),(VLOOKUP($C155,#REF!,27,FALSE))),"-")))))))</f>
        <v>#REF!</v>
      </c>
      <c r="Z155" s="30">
        <v>1841.81</v>
      </c>
      <c r="AA155" s="95">
        <f t="shared" si="45"/>
        <v>0</v>
      </c>
      <c r="AB155" s="81">
        <f t="shared" si="38"/>
        <v>0</v>
      </c>
      <c r="AC155" s="81">
        <f t="shared" si="40"/>
        <v>0</v>
      </c>
    </row>
    <row r="156" spans="2:29" ht="30.75" customHeight="1" x14ac:dyDescent="0.2">
      <c r="B156" s="100" t="s">
        <v>138</v>
      </c>
      <c r="C156" s="102" t="s">
        <v>313</v>
      </c>
      <c r="D156" s="101" t="s">
        <v>228</v>
      </c>
      <c r="E156" s="91" t="s">
        <v>314</v>
      </c>
      <c r="F156" s="89" t="s">
        <v>229</v>
      </c>
      <c r="G156" s="79"/>
      <c r="H156" s="92"/>
      <c r="I156" s="92">
        <v>0</v>
      </c>
      <c r="J156" s="92">
        <v>2000.7749999999999</v>
      </c>
      <c r="K156" s="93">
        <f t="shared" si="39"/>
        <v>2000.7749999999999</v>
      </c>
      <c r="L156" s="94">
        <v>0.25190000000000001</v>
      </c>
      <c r="M156" s="15">
        <f t="shared" si="41"/>
        <v>2504.77</v>
      </c>
      <c r="N156" s="15"/>
      <c r="O156" s="15">
        <f t="shared" si="42"/>
        <v>0</v>
      </c>
      <c r="P156" s="15">
        <f t="shared" si="43"/>
        <v>0</v>
      </c>
      <c r="Q156" s="16">
        <f t="shared" si="44"/>
        <v>0</v>
      </c>
      <c r="R156" s="30"/>
      <c r="S156" s="30"/>
      <c r="T156" s="1" t="str">
        <f t="shared" si="0"/>
        <v>4.44</v>
      </c>
      <c r="U156" s="1" t="b">
        <f t="shared" si="46"/>
        <v>0</v>
      </c>
      <c r="V156" s="30"/>
      <c r="W156" s="30"/>
      <c r="X156" s="92">
        <f>IFERROR(IF(OR($D156="ANP",$D156="DAER",$D156="CONSULTORIA DNIT",$D156="PREGÃO ELETRÔNICO",$D156="DMLU",$D156="DMAE",$D156="CEEE",$D156="EPTC",$D156="ORSE",$D156="SEINFRA",$D156="CREA",$D156="CAU",$D156="CEHOP",$D156="SIURB",$D156="DER-PR",$D156="SUDECAP",$D156=#REF!,$D156=#REF!),VLOOKUP($C156,#REF!,7,FALSE),IF($D156="INDEXADO",VLOOKUP($C156,#REF!,17,FALSE),IF($D156="CCU",VLOOKUP($C156,#REF!,6,FALSE),IF($D156="MERCADO",VLOOKUP(PE_243_2026!$C156,#REF!,8,FALSE),IF($D156="PLEO",VLOOKUP($C156,#REF!,4,FALSE),IF($D156="SICRO",VLOOKUP($C156,#REF!,6,FALSE),IF($D156="SINAPI",IFERROR((VLOOKUP($C156,#REF!,5,FALSE)),"-"),"-"))))))),0)</f>
        <v>0</v>
      </c>
      <c r="Y156" s="92" t="e">
        <f>IF(OR($D156="ANP",$D156="DAER",$D156="CONSULTORIA DNIT",$D156="PREGÃO ELETRÔNICO",$D156="DMLU",$D156="DMAE",$D156="CEEE",$D156="EPTC",$D156="ORSE",$D156="SEINFRA",$D156="CREA",$D156="CAU",$D156="CEHOP",$D156="SIURB",$D156="DER-PR",$D156="SUDECAP",$D156=#REF!,$D156=#REF!),VLOOKUP($C156,#REF!,8,FALSE),IF($D156="INDEXADO",VLOOKUP($C156,#REF!,18,FALSE),IF($D156="CCU",VLOOKUP($C156,#REF!,7,FALSE),IF($D156="MERCADO",VLOOKUP(PE_243_2026!$C156,#REF!,9,FALSE),IF($D156="PLEO",VLOOKUP($C156,#REF!,4,FALSE),IF($D156="SICRO",VLOOKUP($C156,#REF!,7,FALSE),IF($D156="SINAPI",IFERROR((VLOOKUP($C156,#REF!,6,FALSE)),(VLOOKUP($C156,#REF!,27,FALSE))),"-")))))))</f>
        <v>#REF!</v>
      </c>
      <c r="Z156" s="30">
        <v>2504.77</v>
      </c>
      <c r="AA156" s="95">
        <f t="shared" si="45"/>
        <v>0</v>
      </c>
      <c r="AB156" s="81">
        <f t="shared" si="38"/>
        <v>0</v>
      </c>
      <c r="AC156" s="81">
        <f t="shared" si="40"/>
        <v>0</v>
      </c>
    </row>
    <row r="157" spans="2:29" ht="27" customHeight="1" x14ac:dyDescent="0.2">
      <c r="B157" s="100" t="s">
        <v>139</v>
      </c>
      <c r="C157" s="102">
        <v>102110</v>
      </c>
      <c r="D157" s="101" t="s">
        <v>0</v>
      </c>
      <c r="E157" s="91" t="s">
        <v>214</v>
      </c>
      <c r="F157" s="89" t="s">
        <v>203</v>
      </c>
      <c r="G157" s="79"/>
      <c r="H157" s="92"/>
      <c r="I157" s="92">
        <v>19.515000000000001</v>
      </c>
      <c r="J157" s="92">
        <v>105.97500000000001</v>
      </c>
      <c r="K157" s="93">
        <f t="shared" si="39"/>
        <v>125.49000000000001</v>
      </c>
      <c r="L157" s="94">
        <v>0.25190000000000001</v>
      </c>
      <c r="M157" s="15">
        <f t="shared" si="41"/>
        <v>157.1</v>
      </c>
      <c r="N157" s="15"/>
      <c r="O157" s="15">
        <f t="shared" si="42"/>
        <v>0</v>
      </c>
      <c r="P157" s="15">
        <f t="shared" si="43"/>
        <v>0</v>
      </c>
      <c r="Q157" s="16">
        <f t="shared" si="44"/>
        <v>0</v>
      </c>
      <c r="R157" s="30"/>
      <c r="S157" s="30"/>
      <c r="T157" s="1" t="str">
        <f t="shared" si="0"/>
        <v>4.45</v>
      </c>
      <c r="U157" s="1" t="b">
        <f t="shared" si="46"/>
        <v>0</v>
      </c>
      <c r="V157" s="30"/>
      <c r="W157" s="30"/>
      <c r="X157" s="92">
        <f>IFERROR(IF(OR($D157="ANP",$D157="DAER",$D157="CONSULTORIA DNIT",$D157="PREGÃO ELETRÔNICO",$D157="DMLU",$D157="DMAE",$D157="CEEE",$D157="EPTC",$D157="ORSE",$D157="SEINFRA",$D157="CREA",$D157="CAU",$D157="CEHOP",$D157="SIURB",$D157="DER-PR",$D157="SUDECAP",$D157=#REF!,$D157=#REF!),VLOOKUP($C157,#REF!,7,FALSE),IF($D157="INDEXADO",VLOOKUP($C157,#REF!,17,FALSE),IF($D157="CCU",VLOOKUP($C157,#REF!,6,FALSE),IF($D157="MERCADO",VLOOKUP(PE_243_2026!$C157,#REF!,8,FALSE),IF($D157="PLEO",VLOOKUP($C157,#REF!,4,FALSE),IF($D157="SICRO",VLOOKUP($C157,#REF!,6,FALSE),IF($D157="SINAPI",IFERROR((VLOOKUP($C157,#REF!,5,FALSE)),"-"),"-"))))))),0)</f>
        <v>0</v>
      </c>
      <c r="Y157" s="92" t="e">
        <f>IF(OR($D157="ANP",$D157="DAER",$D157="CONSULTORIA DNIT",$D157="PREGÃO ELETRÔNICO",$D157="DMLU",$D157="DMAE",$D157="CEEE",$D157="EPTC",$D157="ORSE",$D157="SEINFRA",$D157="CREA",$D157="CAU",$D157="CEHOP",$D157="SIURB",$D157="DER-PR",$D157="SUDECAP",$D157=#REF!,$D157=#REF!),VLOOKUP($C157,#REF!,8,FALSE),IF($D157="INDEXADO",VLOOKUP($C157,#REF!,18,FALSE),IF($D157="CCU",VLOOKUP($C157,#REF!,7,FALSE),IF($D157="MERCADO",VLOOKUP(PE_243_2026!$C157,#REF!,9,FALSE),IF($D157="PLEO",VLOOKUP($C157,#REF!,4,FALSE),IF($D157="SICRO",VLOOKUP($C157,#REF!,7,FALSE),IF($D157="SINAPI",IFERROR((VLOOKUP($C157,#REF!,6,FALSE)),(VLOOKUP($C157,#REF!,27,FALSE))),"-")))))))</f>
        <v>#REF!</v>
      </c>
      <c r="Z157" s="30">
        <v>157.1</v>
      </c>
      <c r="AA157" s="95">
        <f t="shared" si="45"/>
        <v>0</v>
      </c>
      <c r="AB157" s="81">
        <f t="shared" si="38"/>
        <v>0</v>
      </c>
      <c r="AC157" s="81">
        <f t="shared" si="40"/>
        <v>0</v>
      </c>
    </row>
    <row r="158" spans="2:29" ht="27" customHeight="1" x14ac:dyDescent="0.2">
      <c r="B158" s="100" t="s">
        <v>140</v>
      </c>
      <c r="C158" s="102">
        <v>97599</v>
      </c>
      <c r="D158" s="101" t="s">
        <v>0</v>
      </c>
      <c r="E158" s="91" t="s">
        <v>248</v>
      </c>
      <c r="F158" s="89" t="s">
        <v>203</v>
      </c>
      <c r="G158" s="79"/>
      <c r="H158" s="92"/>
      <c r="I158" s="92">
        <v>5.3325000000000005</v>
      </c>
      <c r="J158" s="92">
        <v>8.4750000000000014</v>
      </c>
      <c r="K158" s="93">
        <f t="shared" si="39"/>
        <v>13.807500000000001</v>
      </c>
      <c r="L158" s="94">
        <v>0.25190000000000001</v>
      </c>
      <c r="M158" s="15">
        <f t="shared" si="41"/>
        <v>17.29</v>
      </c>
      <c r="N158" s="15"/>
      <c r="O158" s="15">
        <f t="shared" si="42"/>
        <v>0</v>
      </c>
      <c r="P158" s="15">
        <f t="shared" si="43"/>
        <v>0</v>
      </c>
      <c r="Q158" s="16">
        <f t="shared" si="44"/>
        <v>0</v>
      </c>
      <c r="R158" s="30"/>
      <c r="S158" s="30"/>
      <c r="T158" s="1" t="str">
        <f t="shared" si="0"/>
        <v>4.46</v>
      </c>
      <c r="U158" s="1" t="b">
        <f t="shared" si="46"/>
        <v>0</v>
      </c>
      <c r="V158" s="30"/>
      <c r="W158" s="30"/>
      <c r="X158" s="92">
        <f>IFERROR(IF(OR($D158="ANP",$D158="DAER",$D158="CONSULTORIA DNIT",$D158="PREGÃO ELETRÔNICO",$D158="DMLU",$D158="DMAE",$D158="CEEE",$D158="EPTC",$D158="ORSE",$D158="SEINFRA",$D158="CREA",$D158="CAU",$D158="CEHOP",$D158="SIURB",$D158="DER-PR",$D158="SUDECAP",$D158=#REF!,$D158=#REF!),VLOOKUP($C158,#REF!,7,FALSE),IF($D158="INDEXADO",VLOOKUP($C158,#REF!,17,FALSE),IF($D158="CCU",VLOOKUP($C158,#REF!,6,FALSE),IF($D158="MERCADO",VLOOKUP(PE_243_2026!$C158,#REF!,8,FALSE),IF($D158="PLEO",VLOOKUP($C158,#REF!,4,FALSE),IF($D158="SICRO",VLOOKUP($C158,#REF!,6,FALSE),IF($D158="SINAPI",IFERROR((VLOOKUP($C158,#REF!,5,FALSE)),"-"),"-"))))))),0)</f>
        <v>0</v>
      </c>
      <c r="Y158" s="92" t="e">
        <f>IF(OR($D158="ANP",$D158="DAER",$D158="CONSULTORIA DNIT",$D158="PREGÃO ELETRÔNICO",$D158="DMLU",$D158="DMAE",$D158="CEEE",$D158="EPTC",$D158="ORSE",$D158="SEINFRA",$D158="CREA",$D158="CAU",$D158="CEHOP",$D158="SIURB",$D158="DER-PR",$D158="SUDECAP",$D158=#REF!,$D158=#REF!),VLOOKUP($C158,#REF!,8,FALSE),IF($D158="INDEXADO",VLOOKUP($C158,#REF!,18,FALSE),IF($D158="CCU",VLOOKUP($C158,#REF!,7,FALSE),IF($D158="MERCADO",VLOOKUP(PE_243_2026!$C158,#REF!,9,FALSE),IF($D158="PLEO",VLOOKUP($C158,#REF!,4,FALSE),IF($D158="SICRO",VLOOKUP($C158,#REF!,7,FALSE),IF($D158="SINAPI",IFERROR((VLOOKUP($C158,#REF!,6,FALSE)),(VLOOKUP($C158,#REF!,27,FALSE))),"-")))))))</f>
        <v>#REF!</v>
      </c>
      <c r="Z158" s="30">
        <v>17.29</v>
      </c>
      <c r="AA158" s="95">
        <f t="shared" si="45"/>
        <v>0</v>
      </c>
      <c r="AB158" s="81">
        <f t="shared" si="38"/>
        <v>0</v>
      </c>
      <c r="AC158" s="81">
        <f t="shared" si="40"/>
        <v>0</v>
      </c>
    </row>
    <row r="159" spans="2:29" ht="27" customHeight="1" x14ac:dyDescent="0.2">
      <c r="B159" s="100" t="s">
        <v>141</v>
      </c>
      <c r="C159" s="102">
        <v>95727</v>
      </c>
      <c r="D159" s="101" t="s">
        <v>0</v>
      </c>
      <c r="E159" s="91" t="s">
        <v>272</v>
      </c>
      <c r="F159" s="89" t="s">
        <v>202</v>
      </c>
      <c r="G159" s="79"/>
      <c r="H159" s="92"/>
      <c r="I159" s="92">
        <v>9.067499999999999</v>
      </c>
      <c r="J159" s="92">
        <v>5.1524999999999999</v>
      </c>
      <c r="K159" s="93">
        <f t="shared" si="39"/>
        <v>14.219999999999999</v>
      </c>
      <c r="L159" s="94">
        <v>0.25190000000000001</v>
      </c>
      <c r="M159" s="15">
        <f t="shared" si="41"/>
        <v>17.8</v>
      </c>
      <c r="N159" s="15"/>
      <c r="O159" s="15">
        <f t="shared" si="42"/>
        <v>0</v>
      </c>
      <c r="P159" s="15">
        <f t="shared" si="43"/>
        <v>0</v>
      </c>
      <c r="Q159" s="16">
        <f t="shared" si="44"/>
        <v>0</v>
      </c>
      <c r="R159" s="30"/>
      <c r="S159" s="30"/>
      <c r="T159" s="1" t="str">
        <f t="shared" si="0"/>
        <v>4.47</v>
      </c>
      <c r="U159" s="1" t="b">
        <f t="shared" si="46"/>
        <v>0</v>
      </c>
      <c r="V159" s="30"/>
      <c r="W159" s="30"/>
      <c r="X159" s="92">
        <f>IFERROR(IF(OR($D159="ANP",$D159="DAER",$D159="CONSULTORIA DNIT",$D159="PREGÃO ELETRÔNICO",$D159="DMLU",$D159="DMAE",$D159="CEEE",$D159="EPTC",$D159="ORSE",$D159="SEINFRA",$D159="CREA",$D159="CAU",$D159="CEHOP",$D159="SIURB",$D159="DER-PR",$D159="SUDECAP",$D159=#REF!,$D159=#REF!),VLOOKUP($C159,#REF!,7,FALSE),IF($D159="INDEXADO",VLOOKUP($C159,#REF!,17,FALSE),IF($D159="CCU",VLOOKUP($C159,#REF!,6,FALSE),IF($D159="MERCADO",VLOOKUP(PE_243_2026!$C159,#REF!,8,FALSE),IF($D159="PLEO",VLOOKUP($C159,#REF!,4,FALSE),IF($D159="SICRO",VLOOKUP($C159,#REF!,6,FALSE),IF($D159="SINAPI",IFERROR((VLOOKUP($C159,#REF!,5,FALSE)),"-"),"-"))))))),0)</f>
        <v>0</v>
      </c>
      <c r="Y159" s="92" t="e">
        <f>IF(OR($D159="ANP",$D159="DAER",$D159="CONSULTORIA DNIT",$D159="PREGÃO ELETRÔNICO",$D159="DMLU",$D159="DMAE",$D159="CEEE",$D159="EPTC",$D159="ORSE",$D159="SEINFRA",$D159="CREA",$D159="CAU",$D159="CEHOP",$D159="SIURB",$D159="DER-PR",$D159="SUDECAP",$D159=#REF!,$D159=#REF!),VLOOKUP($C159,#REF!,8,FALSE),IF($D159="INDEXADO",VLOOKUP($C159,#REF!,18,FALSE),IF($D159="CCU",VLOOKUP($C159,#REF!,7,FALSE),IF($D159="MERCADO",VLOOKUP(PE_243_2026!$C159,#REF!,9,FALSE),IF($D159="PLEO",VLOOKUP($C159,#REF!,4,FALSE),IF($D159="SICRO",VLOOKUP($C159,#REF!,7,FALSE),IF($D159="SINAPI",IFERROR((VLOOKUP($C159,#REF!,6,FALSE)),(VLOOKUP($C159,#REF!,27,FALSE))),"-")))))))</f>
        <v>#REF!</v>
      </c>
      <c r="Z159" s="30">
        <v>17.809999999999999</v>
      </c>
      <c r="AA159" s="95">
        <f t="shared" si="45"/>
        <v>-9.9999999999980105E-3</v>
      </c>
      <c r="AB159" s="81">
        <f t="shared" si="38"/>
        <v>0</v>
      </c>
      <c r="AC159" s="81">
        <f t="shared" si="40"/>
        <v>0</v>
      </c>
    </row>
    <row r="160" spans="2:29" ht="27" customHeight="1" x14ac:dyDescent="0.2">
      <c r="B160" s="100" t="s">
        <v>142</v>
      </c>
      <c r="C160" s="102">
        <v>95811</v>
      </c>
      <c r="D160" s="101" t="s">
        <v>0</v>
      </c>
      <c r="E160" s="91" t="s">
        <v>271</v>
      </c>
      <c r="F160" s="89" t="s">
        <v>203</v>
      </c>
      <c r="G160" s="79"/>
      <c r="H160" s="92"/>
      <c r="I160" s="92">
        <v>3.8325000000000005</v>
      </c>
      <c r="J160" s="92">
        <v>9.93</v>
      </c>
      <c r="K160" s="93">
        <f t="shared" si="39"/>
        <v>13.762499999999999</v>
      </c>
      <c r="L160" s="94">
        <v>0.25190000000000001</v>
      </c>
      <c r="M160" s="15">
        <f t="shared" si="41"/>
        <v>17.23</v>
      </c>
      <c r="N160" s="15"/>
      <c r="O160" s="15">
        <f t="shared" si="42"/>
        <v>0</v>
      </c>
      <c r="P160" s="15">
        <f t="shared" si="43"/>
        <v>0</v>
      </c>
      <c r="Q160" s="16">
        <f t="shared" si="44"/>
        <v>0</v>
      </c>
      <c r="R160" s="30"/>
      <c r="S160" s="30"/>
      <c r="T160" s="1" t="str">
        <f t="shared" si="0"/>
        <v>4.48</v>
      </c>
      <c r="U160" s="1" t="b">
        <f t="shared" si="46"/>
        <v>0</v>
      </c>
      <c r="V160" s="30"/>
      <c r="W160" s="30"/>
      <c r="X160" s="92">
        <f>IFERROR(IF(OR($D160="ANP",$D160="DAER",$D160="CONSULTORIA DNIT",$D160="PREGÃO ELETRÔNICO",$D160="DMLU",$D160="DMAE",$D160="CEEE",$D160="EPTC",$D160="ORSE",$D160="SEINFRA",$D160="CREA",$D160="CAU",$D160="CEHOP",$D160="SIURB",$D160="DER-PR",$D160="SUDECAP",$D160=#REF!,$D160=#REF!),VLOOKUP($C160,#REF!,7,FALSE),IF($D160="INDEXADO",VLOOKUP($C160,#REF!,17,FALSE),IF($D160="CCU",VLOOKUP($C160,#REF!,6,FALSE),IF($D160="MERCADO",VLOOKUP(PE_243_2026!$C160,#REF!,8,FALSE),IF($D160="PLEO",VLOOKUP($C160,#REF!,4,FALSE),IF($D160="SICRO",VLOOKUP($C160,#REF!,6,FALSE),IF($D160="SINAPI",IFERROR((VLOOKUP($C160,#REF!,5,FALSE)),"-"),"-"))))))),0)</f>
        <v>0</v>
      </c>
      <c r="Y160" s="92" t="e">
        <f>IF(OR($D160="ANP",$D160="DAER",$D160="CONSULTORIA DNIT",$D160="PREGÃO ELETRÔNICO",$D160="DMLU",$D160="DMAE",$D160="CEEE",$D160="EPTC",$D160="ORSE",$D160="SEINFRA",$D160="CREA",$D160="CAU",$D160="CEHOP",$D160="SIURB",$D160="DER-PR",$D160="SUDECAP",$D160=#REF!,$D160=#REF!),VLOOKUP($C160,#REF!,8,FALSE),IF($D160="INDEXADO",VLOOKUP($C160,#REF!,18,FALSE),IF($D160="CCU",VLOOKUP($C160,#REF!,7,FALSE),IF($D160="MERCADO",VLOOKUP(PE_243_2026!$C160,#REF!,9,FALSE),IF($D160="PLEO",VLOOKUP($C160,#REF!,4,FALSE),IF($D160="SICRO",VLOOKUP($C160,#REF!,7,FALSE),IF($D160="SINAPI",IFERROR((VLOOKUP($C160,#REF!,6,FALSE)),(VLOOKUP($C160,#REF!,27,FALSE))),"-")))))))</f>
        <v>#REF!</v>
      </c>
      <c r="Z160" s="1">
        <v>17.23</v>
      </c>
      <c r="AA160" s="95">
        <f t="shared" si="45"/>
        <v>0</v>
      </c>
      <c r="AB160" s="81">
        <f t="shared" si="38"/>
        <v>0</v>
      </c>
      <c r="AC160" s="81">
        <f t="shared" si="40"/>
        <v>0</v>
      </c>
    </row>
    <row r="161" spans="2:29" ht="27" customHeight="1" x14ac:dyDescent="0.2">
      <c r="B161" s="100" t="s">
        <v>143</v>
      </c>
      <c r="C161" s="102">
        <v>91992</v>
      </c>
      <c r="D161" s="101" t="s">
        <v>0</v>
      </c>
      <c r="E161" s="91" t="s">
        <v>233</v>
      </c>
      <c r="F161" s="89" t="s">
        <v>203</v>
      </c>
      <c r="G161" s="79"/>
      <c r="H161" s="92"/>
      <c r="I161" s="92">
        <v>28.102499999999999</v>
      </c>
      <c r="J161" s="92">
        <v>10.7775</v>
      </c>
      <c r="K161" s="93">
        <f t="shared" si="39"/>
        <v>38.879999999999995</v>
      </c>
      <c r="L161" s="94">
        <v>0.25190000000000001</v>
      </c>
      <c r="M161" s="15">
        <f t="shared" si="41"/>
        <v>48.67</v>
      </c>
      <c r="N161" s="15"/>
      <c r="O161" s="15">
        <f t="shared" si="42"/>
        <v>0</v>
      </c>
      <c r="P161" s="15">
        <f t="shared" si="43"/>
        <v>0</v>
      </c>
      <c r="Q161" s="16">
        <f t="shared" si="44"/>
        <v>0</v>
      </c>
      <c r="R161" s="30"/>
      <c r="S161" s="30"/>
      <c r="T161" s="1" t="str">
        <f t="shared" si="0"/>
        <v>4.49</v>
      </c>
      <c r="U161" s="1" t="b">
        <f t="shared" si="46"/>
        <v>0</v>
      </c>
      <c r="V161" s="30"/>
      <c r="W161" s="30"/>
      <c r="X161" s="92">
        <f>IFERROR(IF(OR($D161="ANP",$D161="DAER",$D161="CONSULTORIA DNIT",$D161="PREGÃO ELETRÔNICO",$D161="DMLU",$D161="DMAE",$D161="CEEE",$D161="EPTC",$D161="ORSE",$D161="SEINFRA",$D161="CREA",$D161="CAU",$D161="CEHOP",$D161="SIURB",$D161="DER-PR",$D161="SUDECAP",$D161=#REF!,$D161=#REF!),VLOOKUP($C161,#REF!,7,FALSE),IF($D161="INDEXADO",VLOOKUP($C161,#REF!,17,FALSE),IF($D161="CCU",VLOOKUP($C161,#REF!,6,FALSE),IF($D161="MERCADO",VLOOKUP(PE_243_2026!$C161,#REF!,8,FALSE),IF($D161="PLEO",VLOOKUP($C161,#REF!,4,FALSE),IF($D161="SICRO",VLOOKUP($C161,#REF!,6,FALSE),IF($D161="SINAPI",IFERROR((VLOOKUP($C161,#REF!,5,FALSE)),"-"),"-"))))))),0)</f>
        <v>0</v>
      </c>
      <c r="Y161" s="92" t="e">
        <f>IF(OR($D161="ANP",$D161="DAER",$D161="CONSULTORIA DNIT",$D161="PREGÃO ELETRÔNICO",$D161="DMLU",$D161="DMAE",$D161="CEEE",$D161="EPTC",$D161="ORSE",$D161="SEINFRA",$D161="CREA",$D161="CAU",$D161="CEHOP",$D161="SIURB",$D161="DER-PR",$D161="SUDECAP",$D161=#REF!,$D161=#REF!),VLOOKUP($C161,#REF!,8,FALSE),IF($D161="INDEXADO",VLOOKUP($C161,#REF!,18,FALSE),IF($D161="CCU",VLOOKUP($C161,#REF!,7,FALSE),IF($D161="MERCADO",VLOOKUP(PE_243_2026!$C161,#REF!,9,FALSE),IF($D161="PLEO",VLOOKUP($C161,#REF!,4,FALSE),IF($D161="SICRO",VLOOKUP($C161,#REF!,7,FALSE),IF($D161="SINAPI",IFERROR((VLOOKUP($C161,#REF!,6,FALSE)),(VLOOKUP($C161,#REF!,27,FALSE))),"-")))))))</f>
        <v>#REF!</v>
      </c>
      <c r="Z161" s="1">
        <v>48.68</v>
      </c>
      <c r="AA161" s="95">
        <f t="shared" si="45"/>
        <v>-9.9999999999980105E-3</v>
      </c>
      <c r="AB161" s="81">
        <f t="shared" si="38"/>
        <v>0</v>
      </c>
      <c r="AC161" s="81">
        <f t="shared" si="40"/>
        <v>0</v>
      </c>
    </row>
    <row r="162" spans="2:29" x14ac:dyDescent="0.2">
      <c r="B162" s="24"/>
      <c r="C162" s="25"/>
      <c r="D162" s="25"/>
      <c r="E162" s="25"/>
      <c r="F162" s="25"/>
      <c r="G162" s="25"/>
      <c r="H162" s="25"/>
      <c r="I162" s="25"/>
      <c r="J162" s="25"/>
      <c r="K162" s="25"/>
      <c r="L162" s="12"/>
      <c r="M162" s="26" t="s">
        <v>395</v>
      </c>
      <c r="N162" s="27"/>
      <c r="O162" s="27">
        <f>SUM(O113:O161)</f>
        <v>0</v>
      </c>
      <c r="P162" s="27">
        <f>SUM(P113:P161)</f>
        <v>0</v>
      </c>
      <c r="Q162" s="28">
        <f>SUM(Q113:Q161)</f>
        <v>0</v>
      </c>
      <c r="R162" s="99"/>
      <c r="S162" s="1">
        <v>1</v>
      </c>
      <c r="T162" s="1"/>
      <c r="U162" s="1">
        <f t="shared" si="46"/>
        <v>0</v>
      </c>
      <c r="V162" s="54">
        <f>SUM(O162:P162)</f>
        <v>0</v>
      </c>
      <c r="W162" s="1" t="str">
        <f>IF(V162&lt;&gt;Q162,"erro","ok")</f>
        <v>ok</v>
      </c>
      <c r="X162" s="25"/>
      <c r="Y162" s="25"/>
      <c r="Z162" s="1"/>
      <c r="AA162" s="95"/>
      <c r="AC162" s="81"/>
    </row>
    <row r="163" spans="2:29" x14ac:dyDescent="0.2">
      <c r="B163" s="29"/>
      <c r="C163" s="30"/>
      <c r="D163" s="31"/>
      <c r="E163" s="31"/>
      <c r="F163" s="30"/>
      <c r="G163" s="30"/>
      <c r="H163" s="30"/>
      <c r="I163" s="30"/>
      <c r="J163" s="30"/>
      <c r="K163" s="30"/>
      <c r="L163" s="1"/>
      <c r="M163" s="30"/>
      <c r="N163" s="30"/>
      <c r="O163" s="30"/>
      <c r="P163" s="30"/>
      <c r="Q163" s="32"/>
      <c r="R163" s="1"/>
      <c r="S163" s="1"/>
      <c r="T163" s="1">
        <f t="shared" si="0"/>
        <v>0</v>
      </c>
      <c r="U163" s="1">
        <f t="shared" si="46"/>
        <v>0</v>
      </c>
      <c r="V163" s="1"/>
      <c r="W163" s="1"/>
      <c r="X163" s="30"/>
      <c r="Y163" s="30"/>
      <c r="Z163" s="1"/>
      <c r="AA163" s="95"/>
      <c r="AC163" s="81"/>
    </row>
    <row r="164" spans="2:29" x14ac:dyDescent="0.2">
      <c r="B164" s="9">
        <v>5</v>
      </c>
      <c r="C164" s="10"/>
      <c r="D164" s="10"/>
      <c r="E164" s="11" t="s">
        <v>342</v>
      </c>
      <c r="F164" s="11"/>
      <c r="G164" s="11"/>
      <c r="H164" s="11"/>
      <c r="I164" s="11"/>
      <c r="J164" s="11"/>
      <c r="K164" s="11"/>
      <c r="L164" s="12"/>
      <c r="M164" s="11"/>
      <c r="N164" s="11"/>
      <c r="O164" s="11"/>
      <c r="P164" s="11"/>
      <c r="Q164" s="13">
        <f>Q167</f>
        <v>0</v>
      </c>
      <c r="R164" s="1"/>
      <c r="S164" s="1"/>
      <c r="T164" s="1">
        <f t="shared" si="0"/>
        <v>5</v>
      </c>
      <c r="U164" s="1">
        <f t="shared" si="46"/>
        <v>0</v>
      </c>
      <c r="V164" s="1"/>
      <c r="W164" s="1"/>
      <c r="X164" s="11"/>
      <c r="Y164" s="11"/>
      <c r="Z164" s="1"/>
      <c r="AA164" s="95"/>
      <c r="AC164" s="81"/>
    </row>
    <row r="165" spans="2:29" ht="27.75" customHeight="1" x14ac:dyDescent="0.2">
      <c r="B165" s="100" t="s">
        <v>144</v>
      </c>
      <c r="C165" s="89" t="s">
        <v>193</v>
      </c>
      <c r="D165" s="101" t="s">
        <v>1</v>
      </c>
      <c r="E165" s="91" t="s">
        <v>341</v>
      </c>
      <c r="F165" s="89" t="s">
        <v>204</v>
      </c>
      <c r="G165" s="79"/>
      <c r="H165" s="92"/>
      <c r="I165" s="92">
        <v>0</v>
      </c>
      <c r="J165" s="92">
        <v>239.715</v>
      </c>
      <c r="K165" s="93">
        <f>I165+J165</f>
        <v>239.715</v>
      </c>
      <c r="L165" s="94">
        <v>0.25190000000000001</v>
      </c>
      <c r="M165" s="15">
        <f t="shared" ref="M165:M166" si="47">IFERROR(IF(L165="-",(ROUND(K165,2)),(ROUND(K165*(1+L165),2))),"-")</f>
        <v>300.10000000000002</v>
      </c>
      <c r="N165" s="15"/>
      <c r="O165" s="15">
        <f t="shared" ref="O165:O166" si="48">IF(AND($H165=0,$J165=0),$Q165,IF(I165=0,0,IF($L165&lt;&gt;"-",IFERROR(TRUNC(TRUNC((I165*(1+$L165)),2)*$G165,2),0),IFERROR(TRUNC(I165*$G165,2),0))))</f>
        <v>0</v>
      </c>
      <c r="P165" s="15">
        <f>IF(J165=0,0,Q165-O165-N165)</f>
        <v>0</v>
      </c>
      <c r="Q165" s="16">
        <f t="shared" ref="Q165:Q166" si="49">IFERROR(ROUND(ROUND(M165,2)*ROUND(G165,2),2),0)</f>
        <v>0</v>
      </c>
      <c r="R165" s="30"/>
      <c r="S165" s="30"/>
      <c r="T165" s="1" t="str">
        <f t="shared" si="0"/>
        <v>5.1</v>
      </c>
      <c r="U165" s="1" t="b">
        <f t="shared" si="46"/>
        <v>0</v>
      </c>
      <c r="V165" s="30"/>
      <c r="W165" s="30"/>
      <c r="X165" s="92">
        <f>IFERROR(IF(OR($D165="ANP",$D165="DAER",$D165="CONSULTORIA DNIT",$D165="PREGÃO ELETRÔNICO",$D165="DMLU",$D165="DMAE",$D165="CEEE",$D165="EPTC",$D165="ORSE",$D165="SEINFRA",$D165="CREA",$D165="CAU",$D165="CEHOP",$D165="SIURB",$D165="DER-PR",$D165="SUDECAP",$D165=#REF!,$D165=#REF!),VLOOKUP($C165,#REF!,7,FALSE),IF($D165="INDEXADO",VLOOKUP($C165,#REF!,17,FALSE),IF($D165="CCU",VLOOKUP($C165,#REF!,6,FALSE),IF($D165="MERCADO",VLOOKUP(PE_243_2026!$C165,#REF!,8,FALSE),IF($D165="PLEO",VLOOKUP($C165,#REF!,4,FALSE),IF($D165="SICRO",VLOOKUP($C165,#REF!,6,FALSE),IF($D165="SINAPI",IFERROR((VLOOKUP($C165,#REF!,5,FALSE)),"-"),"-"))))))),0)</f>
        <v>0</v>
      </c>
      <c r="Y165" s="92" t="e">
        <f>IF(OR($D165="ANP",$D165="DAER",$D165="CONSULTORIA DNIT",$D165="PREGÃO ELETRÔNICO",$D165="DMLU",$D165="DMAE",$D165="CEEE",$D165="EPTC",$D165="ORSE",$D165="SEINFRA",$D165="CREA",$D165="CAU",$D165="CEHOP",$D165="SIURB",$D165="DER-PR",$D165="SUDECAP",$D165=#REF!,$D165=#REF!),VLOOKUP($C165,#REF!,8,FALSE),IF($D165="INDEXADO",VLOOKUP($C165,#REF!,18,FALSE),IF($D165="CCU",VLOOKUP($C165,#REF!,7,FALSE),IF($D165="MERCADO",VLOOKUP(PE_243_2026!$C165,#REF!,9,FALSE),IF($D165="PLEO",VLOOKUP($C165,#REF!,4,FALSE),IF($D165="SICRO",VLOOKUP($C165,#REF!,7,FALSE),IF($D165="SINAPI",IFERROR((VLOOKUP($C165,#REF!,6,FALSE)),(VLOOKUP($C165,#REF!,27,FALSE))),"-")))))))</f>
        <v>#REF!</v>
      </c>
      <c r="Z165" s="30">
        <v>300.10000000000002</v>
      </c>
      <c r="AA165" s="95">
        <f>M165-Z165</f>
        <v>0</v>
      </c>
      <c r="AB165" s="81">
        <f t="shared" ref="AB165:AB166" si="50">M165*G165</f>
        <v>0</v>
      </c>
      <c r="AC165" s="81">
        <f>AA165*G165</f>
        <v>0</v>
      </c>
    </row>
    <row r="166" spans="2:29" ht="22.5" x14ac:dyDescent="0.2">
      <c r="B166" s="100" t="s">
        <v>145</v>
      </c>
      <c r="C166" s="89" t="s">
        <v>339</v>
      </c>
      <c r="D166" s="90" t="s">
        <v>228</v>
      </c>
      <c r="E166" s="91" t="s">
        <v>340</v>
      </c>
      <c r="F166" s="89" t="s">
        <v>203</v>
      </c>
      <c r="G166" s="79"/>
      <c r="H166" s="92"/>
      <c r="I166" s="92">
        <v>0</v>
      </c>
      <c r="J166" s="92">
        <v>15035.44</v>
      </c>
      <c r="K166" s="93">
        <f>I166+J166</f>
        <v>15035.44</v>
      </c>
      <c r="L166" s="94"/>
      <c r="M166" s="15">
        <f t="shared" si="47"/>
        <v>15035.44</v>
      </c>
      <c r="N166" s="15"/>
      <c r="O166" s="15">
        <f t="shared" si="48"/>
        <v>0</v>
      </c>
      <c r="P166" s="15">
        <f t="shared" ref="P166" si="51">IF(J166=0,0,Q166-O166-N166)</f>
        <v>0</v>
      </c>
      <c r="Q166" s="16">
        <f t="shared" si="49"/>
        <v>0</v>
      </c>
      <c r="R166" s="30"/>
      <c r="S166" s="30"/>
      <c r="T166" s="1" t="str">
        <f t="shared" si="0"/>
        <v>5.2</v>
      </c>
      <c r="U166" s="1" t="b">
        <f t="shared" si="46"/>
        <v>0</v>
      </c>
      <c r="V166" s="30"/>
      <c r="W166" s="30"/>
      <c r="X166" s="92">
        <f>IFERROR(IF(OR($D166="ANP",$D166="DAER",$D166="CONSULTORIA DNIT",$D166="PREGÃO ELETRÔNICO",$D166="DMLU",$D166="DMAE",$D166="CEEE",$D166="EPTC",$D166="ORSE",$D166="SEINFRA",$D166="CREA",$D166="CAU",$D166="CEHOP",$D166="SIURB",$D166="DER-PR",$D166="SUDECAP",$D166=#REF!,$D166=#REF!),VLOOKUP($C166,#REF!,7,FALSE),IF($D166="INDEXADO",VLOOKUP($C166,#REF!,17,FALSE),IF($D166="CCU",VLOOKUP($C166,#REF!,6,FALSE),IF($D166="MERCADO",VLOOKUP(PE_243_2026!$C166,#REF!,8,FALSE),IF($D166="PLEO",VLOOKUP($C166,#REF!,4,FALSE),IF($D166="SICRO",VLOOKUP($C166,#REF!,6,FALSE),IF($D166="SINAPI",IFERROR((VLOOKUP($C166,#REF!,5,FALSE)),"-"),"-"))))))),0)</f>
        <v>0</v>
      </c>
      <c r="Y166" s="92" t="e">
        <f>IF(OR($D166="ANP",$D166="DAER",$D166="CONSULTORIA DNIT",$D166="PREGÃO ELETRÔNICO",$D166="DMLU",$D166="DMAE",$D166="CEEE",$D166="EPTC",$D166="ORSE",$D166="SEINFRA",$D166="CREA",$D166="CAU",$D166="CEHOP",$D166="SIURB",$D166="DER-PR",$D166="SUDECAP",$D166=#REF!,$D166=#REF!),VLOOKUP($C166,#REF!,8,FALSE),IF($D166="INDEXADO",VLOOKUP($C166,#REF!,18,FALSE),IF($D166="CCU",VLOOKUP($C166,#REF!,7,FALSE),IF($D166="MERCADO",VLOOKUP(PE_243_2026!$C166,#REF!,9,FALSE),IF($D166="PLEO",VLOOKUP($C166,#REF!,4,FALSE),IF($D166="SICRO",VLOOKUP($C166,#REF!,7,FALSE),IF($D166="SINAPI",IFERROR((VLOOKUP($C166,#REF!,6,FALSE)),(VLOOKUP($C166,#REF!,27,FALSE))),"-")))))))</f>
        <v>#REF!</v>
      </c>
      <c r="Z166" s="30">
        <v>15000</v>
      </c>
      <c r="AA166" s="95">
        <f>M166-Z166</f>
        <v>35.440000000000509</v>
      </c>
      <c r="AB166" s="81">
        <f t="shared" si="50"/>
        <v>0</v>
      </c>
      <c r="AC166" s="81">
        <f>AA166*G166</f>
        <v>0</v>
      </c>
    </row>
    <row r="167" spans="2:29" x14ac:dyDescent="0.2">
      <c r="B167" s="24"/>
      <c r="C167" s="25"/>
      <c r="D167" s="25"/>
      <c r="E167" s="25"/>
      <c r="F167" s="25"/>
      <c r="G167" s="25"/>
      <c r="H167" s="25"/>
      <c r="I167" s="25"/>
      <c r="J167" s="25"/>
      <c r="K167" s="25"/>
      <c r="L167" s="12"/>
      <c r="M167" s="26" t="s">
        <v>393</v>
      </c>
      <c r="N167" s="27"/>
      <c r="O167" s="27">
        <f>SUM(O165:O166)</f>
        <v>0</v>
      </c>
      <c r="P167" s="27">
        <f>SUM(P165:P166)</f>
        <v>0</v>
      </c>
      <c r="Q167" s="28">
        <f>SUM(Q165:Q166)</f>
        <v>0</v>
      </c>
      <c r="R167" s="99"/>
      <c r="S167" s="1">
        <v>1</v>
      </c>
      <c r="T167" s="1"/>
      <c r="U167" s="1">
        <f t="shared" ref="U167" si="52">IF(J167=0,Q167-O167)</f>
        <v>0</v>
      </c>
      <c r="V167" s="54">
        <f>SUM(O167:P167)</f>
        <v>0</v>
      </c>
      <c r="W167" s="1" t="str">
        <f>IF(V167&lt;&gt;Q167,"erro","ok")</f>
        <v>ok</v>
      </c>
      <c r="X167" s="80"/>
      <c r="Y167" s="1"/>
      <c r="Z167" s="1"/>
      <c r="AC167" s="81"/>
    </row>
    <row r="168" spans="2:29" ht="15" x14ac:dyDescent="0.2">
      <c r="B168" s="71"/>
      <c r="C168" s="72"/>
      <c r="D168" s="72"/>
      <c r="E168" s="72"/>
      <c r="F168" s="72"/>
      <c r="G168" s="72"/>
      <c r="H168" s="72"/>
      <c r="I168" s="72"/>
      <c r="J168" s="72"/>
      <c r="K168" s="73"/>
      <c r="L168" s="74"/>
      <c r="M168" s="75" t="s">
        <v>18</v>
      </c>
      <c r="N168" s="76">
        <f>SUMIF($S12:$S167,1,N12:N167)</f>
        <v>0</v>
      </c>
      <c r="O168" s="76">
        <f>SUMIF($S12:$S167,1,O12:O167)</f>
        <v>0</v>
      </c>
      <c r="P168" s="76">
        <f>SUMIF($S12:$S167,1,P12:P167)</f>
        <v>0</v>
      </c>
      <c r="Q168" s="104">
        <f>SUMIF($S12:$S167,1,Q12:Q167)</f>
        <v>0</v>
      </c>
      <c r="R168" s="1"/>
      <c r="S168" s="1"/>
      <c r="T168" s="1"/>
      <c r="U168" s="1"/>
      <c r="V168" s="1"/>
      <c r="W168" s="1"/>
      <c r="X168" s="80"/>
      <c r="Y168" s="105" t="e">
        <f>Q168-#REF!</f>
        <v>#REF!</v>
      </c>
      <c r="Z168" s="1"/>
      <c r="AC168" s="81">
        <f>SUM(AC13:AC167)</f>
        <v>0</v>
      </c>
    </row>
    <row r="169" spans="2:29" ht="15" x14ac:dyDescent="0.2">
      <c r="B169" s="65"/>
      <c r="C169" s="65"/>
      <c r="D169" s="65"/>
      <c r="E169" s="65"/>
      <c r="F169" s="65"/>
      <c r="G169" s="65"/>
      <c r="H169" s="65"/>
      <c r="I169" s="65"/>
      <c r="J169" s="65"/>
      <c r="K169" s="66"/>
      <c r="L169" s="67"/>
      <c r="M169" s="68" t="s">
        <v>217</v>
      </c>
      <c r="N169" s="106"/>
      <c r="O169" s="107">
        <f>IFERROR(O168/Q168,0)</f>
        <v>0</v>
      </c>
      <c r="P169" s="69"/>
      <c r="Q169" s="70"/>
      <c r="R169" s="64"/>
      <c r="S169" s="64"/>
      <c r="T169" s="64"/>
      <c r="U169" s="64"/>
      <c r="V169" s="64"/>
      <c r="W169" s="64"/>
      <c r="X169" s="83"/>
      <c r="Y169" s="64"/>
      <c r="Z169" s="64"/>
    </row>
    <row r="170" spans="2:29" ht="15" x14ac:dyDescent="0.2">
      <c r="B170" s="33" t="s">
        <v>19</v>
      </c>
      <c r="C170" s="34"/>
      <c r="D170" s="35"/>
      <c r="E170" s="35"/>
      <c r="F170" s="35"/>
      <c r="G170" s="35"/>
      <c r="H170" s="35"/>
      <c r="I170" s="35"/>
      <c r="J170" s="35"/>
      <c r="K170" s="36"/>
      <c r="L170" s="1"/>
      <c r="M170" s="37"/>
      <c r="N170" s="37"/>
      <c r="O170" s="37"/>
      <c r="P170" s="37"/>
      <c r="Q170" s="38"/>
      <c r="R170" s="1"/>
      <c r="S170" s="1"/>
      <c r="T170" s="1"/>
      <c r="U170" s="1"/>
      <c r="V170" s="1"/>
      <c r="W170" s="1"/>
      <c r="X170" s="80"/>
      <c r="Y170" s="1"/>
      <c r="Z170" s="1"/>
    </row>
    <row r="171" spans="2:29" x14ac:dyDescent="0.2">
      <c r="B171" s="117" t="s">
        <v>394</v>
      </c>
      <c r="C171" s="118"/>
      <c r="D171" s="118"/>
      <c r="E171" s="118"/>
      <c r="F171" s="118"/>
      <c r="G171" s="118"/>
      <c r="H171" s="118"/>
      <c r="I171" s="118"/>
      <c r="J171" s="118"/>
      <c r="K171" s="118"/>
      <c r="L171" s="118"/>
      <c r="M171" s="118"/>
      <c r="N171" s="118"/>
      <c r="O171" s="118"/>
      <c r="P171" s="118"/>
      <c r="Q171" s="119"/>
      <c r="R171" s="1"/>
      <c r="S171" s="1"/>
      <c r="T171" s="1"/>
      <c r="U171" s="1"/>
      <c r="V171" s="1"/>
      <c r="W171" s="1"/>
      <c r="X171" s="80"/>
      <c r="Y171" s="1"/>
      <c r="Z171" s="1"/>
    </row>
    <row r="172" spans="2:29" x14ac:dyDescent="0.2">
      <c r="B172" s="120" t="s">
        <v>254</v>
      </c>
      <c r="C172" s="118"/>
      <c r="D172" s="118"/>
      <c r="E172" s="118"/>
      <c r="F172" s="118"/>
      <c r="G172" s="118"/>
      <c r="H172" s="118"/>
      <c r="I172" s="118"/>
      <c r="J172" s="118"/>
      <c r="K172" s="118"/>
      <c r="L172" s="118"/>
      <c r="M172" s="118"/>
      <c r="N172" s="118"/>
      <c r="O172" s="118"/>
      <c r="P172" s="118"/>
      <c r="Q172" s="119"/>
      <c r="R172" s="1"/>
      <c r="S172" s="1"/>
      <c r="T172" s="1"/>
      <c r="U172" s="1"/>
      <c r="V172" s="1"/>
      <c r="W172" s="1"/>
      <c r="X172" s="80"/>
      <c r="Y172" s="1"/>
      <c r="Z172" s="1"/>
      <c r="AB172" s="81">
        <f>Q168-P165</f>
        <v>0</v>
      </c>
    </row>
    <row r="173" spans="2:29" x14ac:dyDescent="0.2">
      <c r="B173" s="55"/>
      <c r="C173" s="56"/>
      <c r="D173" s="55"/>
      <c r="E173" s="55"/>
      <c r="F173" s="56"/>
      <c r="G173" s="56"/>
      <c r="H173" s="56"/>
      <c r="I173" s="56"/>
      <c r="J173" s="56"/>
      <c r="K173" s="56"/>
      <c r="L173" s="1"/>
      <c r="M173" s="56"/>
      <c r="N173" s="56"/>
      <c r="O173" s="56"/>
      <c r="P173" s="56"/>
      <c r="Q173" s="56"/>
      <c r="R173" s="1"/>
      <c r="S173" s="1"/>
      <c r="T173" s="1"/>
      <c r="U173" s="1"/>
      <c r="V173" s="1"/>
      <c r="W173" s="1"/>
      <c r="X173" s="80"/>
      <c r="Y173" s="1"/>
      <c r="Z173" s="1"/>
      <c r="AB173" s="108" t="s">
        <v>364</v>
      </c>
      <c r="AC173" s="95">
        <f>P165</f>
        <v>0</v>
      </c>
    </row>
    <row r="174" spans="2:29" x14ac:dyDescent="0.2">
      <c r="B174" s="2"/>
      <c r="C174" s="4"/>
      <c r="D174" s="5"/>
      <c r="E174" s="5"/>
      <c r="F174" s="39"/>
      <c r="G174" s="40"/>
      <c r="H174" s="40"/>
      <c r="I174" s="40"/>
      <c r="J174" s="40"/>
      <c r="K174" s="40"/>
      <c r="L174" s="1"/>
      <c r="M174" s="40"/>
      <c r="N174" s="40"/>
      <c r="O174" s="40"/>
      <c r="P174" s="40"/>
      <c r="Q174" s="40"/>
      <c r="R174" s="1"/>
      <c r="S174" s="1"/>
      <c r="T174" s="1"/>
      <c r="U174" s="1"/>
      <c r="V174" s="1"/>
      <c r="W174" s="1"/>
      <c r="X174" s="80"/>
      <c r="Y174" s="1"/>
      <c r="Z174" s="1"/>
      <c r="AB174" s="108" t="s">
        <v>362</v>
      </c>
      <c r="AC174" s="95">
        <f>P168-AC173</f>
        <v>0</v>
      </c>
    </row>
    <row r="175" spans="2:29" ht="15" x14ac:dyDescent="0.2">
      <c r="B175" s="2"/>
      <c r="C175" s="4"/>
      <c r="D175" s="5"/>
      <c r="E175" s="41"/>
      <c r="F175" s="39"/>
      <c r="G175" s="40"/>
      <c r="H175" s="40"/>
      <c r="I175" s="40"/>
      <c r="J175" s="57"/>
      <c r="K175" s="42" t="s">
        <v>22</v>
      </c>
      <c r="L175" s="112"/>
      <c r="M175" s="43"/>
      <c r="N175" s="43"/>
      <c r="O175" s="43"/>
      <c r="P175" s="43"/>
      <c r="Q175" s="58"/>
      <c r="R175" s="1"/>
      <c r="S175" s="1"/>
      <c r="T175" s="1"/>
      <c r="U175" s="1"/>
      <c r="V175" s="1"/>
      <c r="W175" s="1"/>
      <c r="X175" s="80"/>
      <c r="Y175" s="1"/>
      <c r="Z175" s="1"/>
      <c r="AB175" s="108" t="s">
        <v>363</v>
      </c>
      <c r="AC175" s="95">
        <f>O168</f>
        <v>0</v>
      </c>
    </row>
    <row r="176" spans="2:29" ht="15" x14ac:dyDescent="0.2">
      <c r="B176" s="2"/>
      <c r="C176" s="4"/>
      <c r="D176" s="5"/>
      <c r="E176" s="41"/>
      <c r="F176" s="39"/>
      <c r="G176" s="40"/>
      <c r="H176" s="40"/>
      <c r="I176" s="40"/>
      <c r="J176" s="59"/>
      <c r="K176" s="44" t="s">
        <v>23</v>
      </c>
      <c r="L176" s="113"/>
      <c r="M176" s="2"/>
      <c r="N176" s="2"/>
      <c r="O176" s="2"/>
      <c r="P176" s="2"/>
      <c r="Q176" s="60"/>
      <c r="R176" s="1"/>
      <c r="S176" s="1"/>
      <c r="T176" s="1"/>
      <c r="U176" s="1"/>
      <c r="V176" s="1"/>
      <c r="W176" s="1"/>
      <c r="X176" s="80"/>
      <c r="Y176" s="1"/>
      <c r="Z176" s="1"/>
    </row>
    <row r="177" spans="2:26" x14ac:dyDescent="0.2">
      <c r="B177" s="2"/>
      <c r="C177" s="4"/>
      <c r="D177" s="5"/>
      <c r="E177" s="1"/>
      <c r="F177" s="39"/>
      <c r="G177" s="40"/>
      <c r="H177" s="40"/>
      <c r="I177" s="40"/>
      <c r="J177" s="59"/>
      <c r="K177" s="44" t="s">
        <v>24</v>
      </c>
      <c r="L177" s="116"/>
      <c r="M177" s="116"/>
      <c r="N177" s="40"/>
      <c r="O177" s="40"/>
      <c r="P177" s="40"/>
      <c r="Q177" s="61"/>
      <c r="R177" s="1"/>
      <c r="S177" s="1"/>
      <c r="T177" s="1"/>
      <c r="U177" s="1"/>
      <c r="V177" s="1"/>
      <c r="W177" s="1"/>
      <c r="X177" s="80"/>
      <c r="Y177" s="1"/>
      <c r="Z177" s="1"/>
    </row>
    <row r="178" spans="2:26" x14ac:dyDescent="0.2">
      <c r="B178" s="2"/>
      <c r="C178" s="4"/>
      <c r="D178" s="5"/>
      <c r="E178" s="1"/>
      <c r="F178" s="39"/>
      <c r="G178" s="40"/>
      <c r="H178" s="40"/>
      <c r="I178" s="40"/>
      <c r="J178" s="62"/>
      <c r="K178" s="115" t="s">
        <v>399</v>
      </c>
      <c r="L178" s="114"/>
      <c r="M178" s="51"/>
      <c r="N178" s="51"/>
      <c r="O178" s="51"/>
      <c r="P178" s="51"/>
      <c r="Q178" s="63"/>
      <c r="R178" s="1"/>
      <c r="S178" s="1"/>
      <c r="T178" s="1"/>
      <c r="U178" s="1"/>
      <c r="V178" s="1"/>
      <c r="W178" s="1"/>
      <c r="X178" s="80"/>
      <c r="Y178" s="1"/>
      <c r="Z178" s="1"/>
    </row>
    <row r="179" spans="2:26" x14ac:dyDescent="0.2">
      <c r="B179" s="2"/>
      <c r="C179" s="4"/>
      <c r="D179" s="5"/>
      <c r="E179" s="5"/>
      <c r="F179" s="39"/>
      <c r="G179" s="40"/>
      <c r="H179" s="40"/>
      <c r="I179" s="40"/>
      <c r="J179" s="40"/>
      <c r="K179" s="40"/>
      <c r="L179" s="1"/>
      <c r="M179" s="40"/>
      <c r="N179" s="40"/>
      <c r="O179" s="40"/>
      <c r="P179" s="40"/>
      <c r="Q179" s="40"/>
      <c r="R179" s="1"/>
      <c r="S179" s="1"/>
      <c r="T179" s="1"/>
      <c r="U179" s="1"/>
      <c r="V179" s="1"/>
      <c r="W179" s="1"/>
      <c r="X179" s="80"/>
      <c r="Y179" s="1"/>
      <c r="Z179" s="1"/>
    </row>
    <row r="180" spans="2:26" x14ac:dyDescent="0.2">
      <c r="B180" s="2"/>
      <c r="C180" s="4"/>
      <c r="D180" s="5"/>
      <c r="E180" s="5"/>
      <c r="F180" s="39"/>
      <c r="G180" s="40"/>
      <c r="H180" s="40"/>
      <c r="I180" s="40"/>
      <c r="J180" s="40"/>
      <c r="K180" s="40"/>
      <c r="L180" s="1"/>
      <c r="M180" s="40"/>
      <c r="N180" s="40"/>
      <c r="O180" s="40"/>
      <c r="P180" s="40"/>
      <c r="Q180" s="40"/>
      <c r="R180" s="1"/>
      <c r="S180" s="1"/>
      <c r="T180" s="1"/>
      <c r="U180" s="1"/>
      <c r="V180" s="1"/>
      <c r="W180" s="1"/>
      <c r="X180" s="80"/>
      <c r="Y180" s="1"/>
      <c r="Z180" s="1"/>
    </row>
    <row r="181" spans="2:26" x14ac:dyDescent="0.2">
      <c r="B181" s="2"/>
      <c r="C181" s="4"/>
      <c r="D181" s="5"/>
      <c r="E181" s="5"/>
      <c r="F181" s="39"/>
      <c r="G181" s="40"/>
      <c r="H181" s="40"/>
      <c r="I181" s="40"/>
      <c r="J181" s="40"/>
      <c r="K181" s="40"/>
      <c r="L181" s="1"/>
      <c r="M181" s="40"/>
      <c r="N181" s="40"/>
      <c r="O181" s="40"/>
      <c r="P181" s="40"/>
      <c r="Q181" s="40"/>
      <c r="R181" s="1"/>
      <c r="S181" s="1"/>
      <c r="T181" s="1"/>
      <c r="U181" s="1"/>
      <c r="V181" s="1"/>
      <c r="W181" s="1"/>
      <c r="X181" s="80"/>
      <c r="Y181" s="1"/>
      <c r="Z181" s="1"/>
    </row>
    <row r="182" spans="2:26" x14ac:dyDescent="0.2">
      <c r="B182" s="2"/>
      <c r="C182" s="4"/>
      <c r="D182" s="5"/>
      <c r="E182" s="5"/>
      <c r="F182" s="39"/>
      <c r="G182" s="40"/>
      <c r="H182" s="40"/>
      <c r="I182" s="40"/>
      <c r="J182" s="40"/>
      <c r="K182" s="40"/>
      <c r="L182" s="1"/>
      <c r="M182" s="40"/>
      <c r="N182" s="40"/>
      <c r="O182" s="40"/>
      <c r="P182" s="40"/>
      <c r="Q182" s="40"/>
      <c r="R182" s="1"/>
      <c r="S182" s="1"/>
      <c r="T182" s="1"/>
      <c r="U182" s="1"/>
      <c r="V182" s="1"/>
      <c r="W182" s="1"/>
      <c r="X182" s="80"/>
      <c r="Y182" s="1"/>
      <c r="Z182" s="1"/>
    </row>
  </sheetData>
  <sheetProtection algorithmName="SHA-512" hashValue="UHHUk64I8avNK2+WYcCh+AdeeGSTydy94jNghBz5XIVp8VqfKuL92jF1oZAbgAmBfLCxjM461uAW5BGQ+spfGQ==" saltValue="Ef0x53x5hB0ZCi/1C7CWkQ==" spinCount="100000" sheet="1" formatCells="0" formatColumns="0" formatRows="0"/>
  <mergeCells count="23">
    <mergeCell ref="V9:X9"/>
    <mergeCell ref="N9:Q9"/>
    <mergeCell ref="C9:C10"/>
    <mergeCell ref="D9:D10"/>
    <mergeCell ref="E9:E10"/>
    <mergeCell ref="F9:F10"/>
    <mergeCell ref="G9:G10"/>
    <mergeCell ref="L177:M177"/>
    <mergeCell ref="B171:Q171"/>
    <mergeCell ref="B172:Q172"/>
    <mergeCell ref="B1:Q1"/>
    <mergeCell ref="B2:Q2"/>
    <mergeCell ref="B5:Q5"/>
    <mergeCell ref="D6:M6"/>
    <mergeCell ref="B7:C7"/>
    <mergeCell ref="B8:C8"/>
    <mergeCell ref="B9:B10"/>
    <mergeCell ref="H9:K9"/>
    <mergeCell ref="L9:L10"/>
    <mergeCell ref="M9:M10"/>
    <mergeCell ref="D7:L7"/>
    <mergeCell ref="D8:L8"/>
    <mergeCell ref="C4:Q4"/>
  </mergeCells>
  <conditionalFormatting sqref="B5:Q7 B8:C8 M8:Q8 B9:Q10">
    <cfRule type="expression" dxfId="23" priority="221">
      <formula>$D$7="ATENÇÃO: VALOR DESONERADO MENOR"</formula>
    </cfRule>
  </conditionalFormatting>
  <conditionalFormatting sqref="C13:D14 G13:G14 C19:D34 G19:G34 C113:D161 C165:D166 G165:G166">
    <cfRule type="expression" dxfId="22" priority="225">
      <formula>#REF!=1</formula>
    </cfRule>
  </conditionalFormatting>
  <conditionalFormatting sqref="C38:D109">
    <cfRule type="expression" dxfId="21" priority="28">
      <formula>#REF!=1</formula>
    </cfRule>
  </conditionalFormatting>
  <conditionalFormatting sqref="G38:G109">
    <cfRule type="expression" dxfId="20" priority="19">
      <formula>#REF!=1</formula>
    </cfRule>
  </conditionalFormatting>
  <conditionalFormatting sqref="G113:G161">
    <cfRule type="expression" dxfId="19" priority="16">
      <formula>#REF!=1</formula>
    </cfRule>
  </conditionalFormatting>
  <conditionalFormatting sqref="H13:L14 H19:L34">
    <cfRule type="expression" dxfId="18" priority="223">
      <formula>#REF!=2</formula>
    </cfRule>
  </conditionalFormatting>
  <conditionalFormatting sqref="H38:L109">
    <cfRule type="expression" dxfId="17" priority="8">
      <formula>#REF!=2</formula>
    </cfRule>
  </conditionalFormatting>
  <conditionalFormatting sqref="H113:L161">
    <cfRule type="expression" dxfId="16" priority="7">
      <formula>#REF!=2</formula>
    </cfRule>
  </conditionalFormatting>
  <conditionalFormatting sqref="H165:L166">
    <cfRule type="expression" dxfId="15" priority="5">
      <formula>#REF!=2</formula>
    </cfRule>
  </conditionalFormatting>
  <conditionalFormatting sqref="L13:L14 L19:L34 L113:L161 L165:L166">
    <cfRule type="expression" dxfId="14" priority="224">
      <formula>#REF!=1</formula>
    </cfRule>
  </conditionalFormatting>
  <conditionalFormatting sqref="L38:L109">
    <cfRule type="expression" dxfId="13" priority="18">
      <formula>#REF!=1</formula>
    </cfRule>
  </conditionalFormatting>
  <conditionalFormatting sqref="N35:P109">
    <cfRule type="cellIs" dxfId="12" priority="280" operator="lessThan">
      <formula>0</formula>
    </cfRule>
  </conditionalFormatting>
  <conditionalFormatting sqref="N110:P169 N13:P34">
    <cfRule type="cellIs" dxfId="11" priority="321" operator="lessThan">
      <formula>0</formula>
    </cfRule>
  </conditionalFormatting>
  <conditionalFormatting sqref="N16:Q16">
    <cfRule type="expression" dxfId="10" priority="281">
      <formula>$W$16="erro"</formula>
    </cfRule>
  </conditionalFormatting>
  <conditionalFormatting sqref="N35:Q35">
    <cfRule type="expression" dxfId="9" priority="277">
      <formula>$W$35="erro"</formula>
    </cfRule>
    <cfRule type="expression" dxfId="8" priority="278">
      <formula>$W$16="erro"</formula>
    </cfRule>
  </conditionalFormatting>
  <conditionalFormatting sqref="N110:Q110">
    <cfRule type="expression" dxfId="7" priority="316">
      <formula>$W$16="erro"</formula>
    </cfRule>
  </conditionalFormatting>
  <conditionalFormatting sqref="N162:Q162">
    <cfRule type="expression" dxfId="6" priority="276">
      <formula>$W$162="erro"</formula>
    </cfRule>
    <cfRule type="expression" dxfId="5" priority="314">
      <formula>$W$16="erro"</formula>
    </cfRule>
  </conditionalFormatting>
  <conditionalFormatting sqref="N167:Q167">
    <cfRule type="expression" dxfId="4" priority="312">
      <formula>$W$16="erro"</formula>
    </cfRule>
  </conditionalFormatting>
  <conditionalFormatting sqref="X13:Y14 X19:Y34 X113:Y161 X165:Y166">
    <cfRule type="expression" dxfId="3" priority="14">
      <formula>#REF!=2</formula>
    </cfRule>
  </conditionalFormatting>
  <conditionalFormatting sqref="X38:Y109">
    <cfRule type="expression" dxfId="2" priority="13">
      <formula>#REF!=2</formula>
    </cfRule>
  </conditionalFormatting>
  <conditionalFormatting sqref="AA13:AA166 AC13:AC168">
    <cfRule type="cellIs" dxfId="1" priority="3" operator="lessThan">
      <formula>0</formula>
    </cfRule>
    <cfRule type="cellIs" dxfId="0" priority="4" operator="greaterThan">
      <formula>0</formula>
    </cfRule>
  </conditionalFormatting>
  <dataValidations count="2">
    <dataValidation type="list" allowBlank="1" showInputMessage="1" showErrorMessage="1" promptTitle="Aviso" prompt="Utilizar apenas as fontes predeterminadas" sqref="D13:D14 D113:D161 D165:D166 D19:D34 D38:D109" xr:uid="{00000000-0002-0000-0A00-000001000000}">
      <formula1>#REF!</formula1>
    </dataValidation>
    <dataValidation type="list" allowBlank="1" showErrorMessage="1" sqref="L13:L14 L38:L109 L165:L166 L19:L34 L113:L161" xr:uid="{00000000-0002-0000-0A00-000003000000}">
      <formula1>#REF!</formula1>
    </dataValidation>
  </dataValidations>
  <printOptions horizontalCentered="1"/>
  <pageMargins left="0.59055118110236227" right="0.59055118110236227" top="0.78740157480314965" bottom="0.78740157480314965" header="0" footer="0"/>
  <pageSetup paperSize="9" scale="4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PE_243_2026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Lucas Lombardi</dc:creator>
  <cp:lastModifiedBy>Mara Adriana Wendt Vieira</cp:lastModifiedBy>
  <cp:lastPrinted>2026-05-20T14:53:40Z</cp:lastPrinted>
  <dcterms:created xsi:type="dcterms:W3CDTF">2017-09-29T18:48:58Z</dcterms:created>
  <dcterms:modified xsi:type="dcterms:W3CDTF">2026-09-09T18:26:11Z</dcterms:modified>
</cp:coreProperties>
</file>