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8B462612-9289-434B-AC8E-DC427645AB07}" xr6:coauthVersionLast="47" xr6:coauthVersionMax="47" xr10:uidLastSave="{00000000-0000-0000-0000-000000000000}"/>
  <bookViews>
    <workbookView xWindow="28680" yWindow="-240" windowWidth="29040" windowHeight="15840" tabRatio="807" xr2:uid="{00000000-000D-0000-FFFF-FFFF00000000}"/>
  </bookViews>
  <sheets>
    <sheet name="PE 512.2024" sheetId="9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9" l="1"/>
  <c r="T13" i="9"/>
  <c r="U13" i="9"/>
  <c r="T15" i="9"/>
  <c r="U15" i="9"/>
  <c r="U16" i="9"/>
  <c r="T17" i="9"/>
  <c r="T18" i="9"/>
  <c r="T19" i="9"/>
  <c r="U19" i="9"/>
  <c r="T21" i="9"/>
  <c r="U21" i="9"/>
  <c r="U22" i="9"/>
  <c r="T23" i="9"/>
  <c r="T24" i="9"/>
  <c r="T25" i="9"/>
  <c r="T26" i="9"/>
  <c r="T27" i="9"/>
  <c r="U27" i="9"/>
  <c r="T29" i="9"/>
  <c r="U29" i="9"/>
  <c r="U30" i="9"/>
  <c r="T31" i="9"/>
  <c r="T32" i="9"/>
  <c r="U32" i="9"/>
  <c r="T33" i="9"/>
  <c r="U33" i="9"/>
  <c r="T34" i="9"/>
  <c r="U34" i="9"/>
  <c r="T36" i="9"/>
  <c r="U36" i="9"/>
  <c r="U37" i="9"/>
  <c r="T38" i="9"/>
  <c r="U38" i="9"/>
  <c r="T39" i="9"/>
  <c r="U39" i="9"/>
  <c r="T40" i="9"/>
  <c r="U40" i="9"/>
  <c r="T41" i="9"/>
  <c r="U41" i="9"/>
  <c r="T43" i="9"/>
  <c r="U43" i="9"/>
  <c r="K39" i="9"/>
  <c r="K40" i="9"/>
  <c r="K38" i="9"/>
  <c r="K32" i="9"/>
  <c r="K33" i="9"/>
  <c r="K31" i="9"/>
  <c r="K24" i="9"/>
  <c r="K25" i="9"/>
  <c r="K26" i="9"/>
  <c r="K23" i="9"/>
  <c r="K18" i="9"/>
  <c r="K17" i="9"/>
  <c r="K12" i="9"/>
  <c r="B16" i="9" l="1"/>
  <c r="T16" i="9" s="1"/>
  <c r="B22" i="9" l="1"/>
  <c r="B30" i="9" l="1"/>
  <c r="T22" i="9"/>
  <c r="M42" i="9"/>
  <c r="M35" i="9"/>
  <c r="M28" i="9"/>
  <c r="M20" i="9"/>
  <c r="M14" i="9"/>
  <c r="B37" i="9" l="1"/>
  <c r="T37" i="9" s="1"/>
  <c r="T30" i="9"/>
  <c r="M33" i="9"/>
  <c r="M31" i="9" l="1"/>
  <c r="Q31" i="9" s="1"/>
  <c r="N33" i="9"/>
  <c r="Q33" i="9"/>
  <c r="O33" i="9" l="1"/>
  <c r="O31" i="9"/>
  <c r="P17" i="9"/>
  <c r="U31" i="9" l="1"/>
  <c r="N31" i="9" s="1"/>
  <c r="P33" i="9"/>
  <c r="M32" i="9"/>
  <c r="Q32" i="9" s="1"/>
  <c r="M17" i="9"/>
  <c r="Q17" i="9" s="1"/>
  <c r="P23" i="9"/>
  <c r="P31" i="9"/>
  <c r="Q35" i="9" l="1"/>
  <c r="O32" i="9"/>
  <c r="O35" i="9" s="1"/>
  <c r="M23" i="9"/>
  <c r="Q23" i="9" s="1"/>
  <c r="M18" i="9"/>
  <c r="Q18" i="9" s="1"/>
  <c r="M12" i="9"/>
  <c r="Q12" i="9" s="1"/>
  <c r="O12" i="9"/>
  <c r="O14" i="9" s="1"/>
  <c r="U12" i="9" l="1"/>
  <c r="Q14" i="9"/>
  <c r="N32" i="9"/>
  <c r="N35" i="9" s="1"/>
  <c r="O23" i="9"/>
  <c r="U23" i="9" s="1"/>
  <c r="O17" i="9"/>
  <c r="U17" i="9" s="1"/>
  <c r="O18" i="9"/>
  <c r="P18" i="9"/>
  <c r="P20" i="9" s="1"/>
  <c r="Q20" i="9"/>
  <c r="N12" i="9"/>
  <c r="N14" i="9" s="1"/>
  <c r="V14" i="9" s="1"/>
  <c r="W14" i="9" s="1"/>
  <c r="P12" i="9"/>
  <c r="P14" i="9" s="1"/>
  <c r="U18" i="9" l="1"/>
  <c r="N18" i="9" s="1"/>
  <c r="P32" i="9"/>
  <c r="P35" i="9" s="1"/>
  <c r="V35" i="9" s="1"/>
  <c r="W35" i="9" s="1"/>
  <c r="N23" i="9"/>
  <c r="O20" i="9"/>
  <c r="N17" i="9"/>
  <c r="N20" i="9" l="1"/>
  <c r="V20" i="9" s="1"/>
  <c r="W20" i="9" s="1"/>
  <c r="P24" i="9"/>
  <c r="M26" i="9"/>
  <c r="Q26" i="9" s="1"/>
  <c r="M25" i="9" l="1"/>
  <c r="Q25" i="9" s="1"/>
  <c r="P25" i="9" l="1"/>
  <c r="P26" i="9"/>
  <c r="O26" i="9"/>
  <c r="O25" i="9"/>
  <c r="U25" i="9" s="1"/>
  <c r="M24" i="9"/>
  <c r="Q24" i="9" s="1"/>
  <c r="U26" i="9" l="1"/>
  <c r="N26" i="9" s="1"/>
  <c r="N25" i="9"/>
  <c r="P28" i="9"/>
  <c r="Q28" i="9"/>
  <c r="O24" i="9"/>
  <c r="O28" i="9" s="1"/>
  <c r="U24" i="9" l="1"/>
  <c r="N24" i="9"/>
  <c r="N28" i="9" s="1"/>
  <c r="V28" i="9" s="1"/>
  <c r="W28" i="9" s="1"/>
  <c r="M39" i="9" l="1"/>
  <c r="Q39" i="9" s="1"/>
  <c r="O38" i="9"/>
  <c r="M38" i="9"/>
  <c r="Q38" i="9" s="1"/>
  <c r="M40" i="9"/>
  <c r="Q40" i="9" s="1"/>
  <c r="O39" i="9" l="1"/>
  <c r="N39" i="9" s="1"/>
  <c r="O40" i="9"/>
  <c r="N40" i="9" s="1"/>
  <c r="Q42" i="9"/>
  <c r="N38" i="9"/>
  <c r="O42" i="9" l="1"/>
  <c r="N42" i="9"/>
  <c r="N44" i="9"/>
  <c r="P40" i="9"/>
  <c r="P39" i="9"/>
  <c r="P38" i="9"/>
  <c r="O44" i="9"/>
  <c r="Q44" i="9"/>
  <c r="O45" i="9" l="1"/>
  <c r="P42" i="9"/>
  <c r="P44" i="9" l="1"/>
  <c r="V42" i="9"/>
  <c r="W42" i="9" s="1"/>
</calcChain>
</file>

<file path=xl/sharedStrings.xml><?xml version="1.0" encoding="utf-8"?>
<sst xmlns="http://schemas.openxmlformats.org/spreadsheetml/2006/main" count="107" uniqueCount="82">
  <si>
    <t>CCU</t>
  </si>
  <si>
    <t>Tabela Não Desonerada</t>
  </si>
  <si>
    <t>ORSE</t>
  </si>
  <si>
    <t>PLANILHA ORÇAMENTÁRIA</t>
  </si>
  <si>
    <t>Local:</t>
  </si>
  <si>
    <t>Item</t>
  </si>
  <si>
    <t>Código</t>
  </si>
  <si>
    <t>Fonte</t>
  </si>
  <si>
    <t>Descrição</t>
  </si>
  <si>
    <t>Unid.</t>
  </si>
  <si>
    <t>Quant.</t>
  </si>
  <si>
    <t>Custo Unitário (R$)</t>
  </si>
  <si>
    <t>BDI</t>
  </si>
  <si>
    <t>Preço Unitário (R$)</t>
  </si>
  <si>
    <t>Preço Total (R$)</t>
  </si>
  <si>
    <t>Equip.</t>
  </si>
  <si>
    <t>Mão de Obra</t>
  </si>
  <si>
    <t>Material</t>
  </si>
  <si>
    <t>Total</t>
  </si>
  <si>
    <t xml:space="preserve"> TOTAL GERAL DO ORÇAMENTO R$</t>
  </si>
  <si>
    <t>Observações:</t>
  </si>
  <si>
    <t>Processo SEI:</t>
  </si>
  <si>
    <t>Objeto:</t>
  </si>
  <si>
    <t>Responsável Técnico:</t>
  </si>
  <si>
    <t>Título:</t>
  </si>
  <si>
    <t>Matrícula:</t>
  </si>
  <si>
    <t>Encargos sociais SINAPI (hora):</t>
  </si>
  <si>
    <t>Encargos sociais SINAPI (mês):</t>
  </si>
  <si>
    <t>1.1</t>
  </si>
  <si>
    <t>2.1</t>
  </si>
  <si>
    <t>2.2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</si>
  <si>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</si>
  <si>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</si>
  <si>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</si>
  <si>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</si>
  <si>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</si>
  <si>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</si>
  <si>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</si>
  <si>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</si>
  <si>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</si>
  <si>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5.3</t>
  </si>
  <si>
    <t>CCU-01</t>
  </si>
  <si>
    <t>CCU-02</t>
  </si>
  <si>
    <t>CCU-03</t>
  </si>
  <si>
    <t>CCU-04</t>
  </si>
  <si>
    <t>CCU-05</t>
  </si>
  <si>
    <t>CCU-06</t>
  </si>
  <si>
    <t>CCU-10</t>
  </si>
  <si>
    <t>CCU-11</t>
  </si>
  <si>
    <t>CCU-12</t>
  </si>
  <si>
    <t>CCU-14</t>
  </si>
  <si>
    <t>CCU-15</t>
  </si>
  <si>
    <t>CCU-16</t>
  </si>
  <si>
    <t>M</t>
  </si>
  <si>
    <t>UN</t>
  </si>
  <si>
    <t>M2</t>
  </si>
  <si>
    <t>Percentual de mão de obra em relação ao valor total (Ordem de Serviço nº 03/2021)</t>
  </si>
  <si>
    <t>2 - O BDI utilizado deverá respeitar o percentual máximo e diretrizes definidas pelo Decreto nº 19.224/ 2015, bem como o BDI diferenciado para o fornecimento de materiais e/ou equipamentos de natureza específica, que possam ser fornecidos por empresas com especialidades próprias e diversas da empresa a ser contratada;
3 - Foi utilizada fórmula arred em duas casas decimais para o preço total.</t>
  </si>
  <si>
    <t>MOBILIZAÇÃO e DESMOBILIZAÇÃO DE EQUIPE DE TOPOGRAFIA</t>
  </si>
  <si>
    <t>LEVANTAMENTO PLANIMÉTRICO</t>
  </si>
  <si>
    <t>LEVANTAMENTO PLANIALTIMÉTRICO</t>
  </si>
  <si>
    <t>LEVANTAMENTOS E SERVIÇOS DIVERSOS</t>
  </si>
  <si>
    <t>LEVANTAMENTO PLANIALTIMÉTRICO CADASTRAL - REGULARIZAÇÃO</t>
  </si>
  <si>
    <t>LEVANTAMENTO TOPOGRÁFICO PLANIMÉTRICO (ÁREAS ATÉ 1HA)</t>
  </si>
  <si>
    <t>LEVANTAMENTO TOPOGRÁFICO PLANIALTIMÉTRICO (ÁREAS ATÉ 1HA)</t>
  </si>
  <si>
    <t>LEVANTAMENTO TOPOGRÁFICO DE VIA PÚBLICA COM CADASTRO DE REDES DE UTILIDADES</t>
  </si>
  <si>
    <t>LOCAÇÃO DE PONTO PARA REFERÊNCIA TOPOGRÁFICA</t>
  </si>
  <si>
    <t>LEVANTAMENTO TOPOGRÁFICO PLANIMÉTRICO (ÁREAS DE 1HA A 5HA)</t>
  </si>
  <si>
    <t>LEVANTAMENTO TOPOGRÁFICO PLANIALTIMÉTRICO EM ÁREA DE DIFÍCIL ACESSO (ÁREAS ACIMA DE 50HA)</t>
  </si>
  <si>
    <t>LEVANTAMENTO TOPOGRÁFICO PLANIALTIMÉTRICO (ÁREAS 1HA A 5HA)</t>
  </si>
  <si>
    <t>LEVANTAMENTO TOPOGRÁFICO PLANIALTIMÉTRICO (ÁREAS 5HA A 10HA)</t>
  </si>
  <si>
    <t>24.0.000141355-0</t>
  </si>
  <si>
    <t>IMPLANTAÇÃO DE MARCOS DE CONCRETO</t>
  </si>
  <si>
    <t>MOBILIZAÇÃO E DESMOBILIZAÇÃO DE EQUIPE DE TOPOGRAFIA</t>
  </si>
  <si>
    <t>LEVANTAMENTO TOPOGRÁFICO PLANIALTIMÉTRICO CADASTRAL - ÁREA DE BAIXA DENSIDADE (LOTES/HA) - LOTE  (CFE. CADERNO DE ENCARGOS DO DEMHAB)</t>
  </si>
  <si>
    <t>LEVANTAMENTO TOPOGRÁFICO PLANIALTIMÉTRICO CADASTRAL - ÁREA DE MEDIA DENSIDADE (LOTES/HA) - LOTE  (CFE. CADERNO DE ENCARGOS DO DEMHAB)</t>
  </si>
  <si>
    <t>LEVANTAMENTO TOPOGRÁFICO PLANIALTIMÉTRICO CADASTRAL - ÁREA DE ALTA DENSIDADE (LOTES/HA) - LOTE  (CFE. CADERNO DE ENCARGOS DO DEMHAB)</t>
  </si>
  <si>
    <t>1 - Foi utilizada data base SINAPI nov/2024;</t>
  </si>
  <si>
    <t>CREA-RS:</t>
  </si>
  <si>
    <r>
      <rPr>
        <b/>
        <sz val="20"/>
        <rFont val="Arial"/>
        <family val="2"/>
      </rPr>
      <t>PE 512/2024</t>
    </r>
    <r>
      <rPr>
        <b/>
        <sz val="10"/>
        <rFont val="Arial"/>
        <family val="2"/>
      </rPr>
      <t xml:space="preserve">
</t>
    </r>
    <r>
      <rPr>
        <b/>
        <sz val="18"/>
        <rFont val="Arial"/>
        <family val="2"/>
      </rPr>
      <t>REGISTRO DE PREÇOS DE SERVIÇOS TOPOGRÁFICOS</t>
    </r>
    <r>
      <rPr>
        <b/>
        <sz val="10"/>
        <rFont val="Arial"/>
        <family val="2"/>
      </rPr>
      <t xml:space="preserve">
</t>
    </r>
    <r>
      <rPr>
        <b/>
        <sz val="14"/>
        <rFont val="Arial"/>
        <family val="2"/>
      </rPr>
      <t>Vigência da Ata: de 14/03/2025 a 14/03/2027</t>
    </r>
  </si>
  <si>
    <t>Registro de preços para a prestação de SERVIÇOS TOPOGRÁFICOS.</t>
  </si>
  <si>
    <t>(preencher este campo com o local da prestação dos serviços)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</si>
</sst>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"/>
    <numFmt numFmtId="165" formatCode="_(* #,##0.00_);_(* \(#,##0.00\);_(* \-??_);_(@_)"/>
    <numFmt numFmtId="166" formatCode="#,##0.00\ ;&quot; (&quot;#,##0.00\);&quot; -&quot;#\ ;@\ "/>
  </numFmts>
  <fonts count="2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D8D8D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rgb="FFFDE9D9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10"/>
    <xf numFmtId="9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10"/>
    <xf numFmtId="0" fontId="12" fillId="0" borderId="10"/>
    <xf numFmtId="0" fontId="1" fillId="0" borderId="10"/>
    <xf numFmtId="0" fontId="13" fillId="0" borderId="10"/>
    <xf numFmtId="0" fontId="14" fillId="0" borderId="10" applyNumberFormat="0" applyFill="0" applyBorder="0" applyAlignment="0" applyProtection="0"/>
    <xf numFmtId="44" fontId="11" fillId="0" borderId="10" quotePrefix="1" applyFont="0" applyFill="0" applyBorder="0" applyAlignment="0">
      <protection locked="0"/>
    </xf>
    <xf numFmtId="0" fontId="10" fillId="0" borderId="10"/>
    <xf numFmtId="0" fontId="10" fillId="0" borderId="10"/>
    <xf numFmtId="9" fontId="11" fillId="0" borderId="10" quotePrefix="1" applyFont="0" applyFill="0" applyBorder="0" applyAlignment="0">
      <protection locked="0"/>
    </xf>
    <xf numFmtId="43" fontId="11" fillId="0" borderId="10" quotePrefix="1" applyFont="0" applyFill="0" applyBorder="0" applyAlignment="0">
      <protection locked="0"/>
    </xf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3" fontId="11" fillId="0" borderId="10" quotePrefix="1" applyFont="0" applyFill="0" applyBorder="0" applyAlignment="0">
      <protection locked="0"/>
    </xf>
  </cellStyleXfs>
  <cellXfs count="143">
    <xf numFmtId="0" fontId="0" fillId="0" borderId="0" xfId="0"/>
    <xf numFmtId="9" fontId="7" fillId="4" borderId="40" xfId="4" applyFont="1" applyFill="1" applyBorder="1" applyAlignment="1" applyProtection="1">
      <alignment horizontal="center" vertical="center"/>
    </xf>
    <xf numFmtId="10" fontId="7" fillId="4" borderId="40" xfId="4" applyNumberFormat="1" applyFont="1" applyFill="1" applyBorder="1" applyAlignment="1" applyProtection="1">
      <alignment horizontal="center" vertical="center"/>
    </xf>
    <xf numFmtId="4" fontId="6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10" fontId="3" fillId="2" borderId="11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right" vertical="center"/>
    </xf>
    <xf numFmtId="10" fontId="3" fillId="2" borderId="14" xfId="0" applyNumberFormat="1" applyFont="1" applyFill="1" applyBorder="1" applyAlignment="1">
      <alignment horizontal="center" vertical="center"/>
    </xf>
    <xf numFmtId="4" fontId="4" fillId="3" borderId="2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3" fillId="4" borderId="22" xfId="0" applyFont="1" applyFill="1" applyBorder="1" applyAlignment="1">
      <alignment horizontal="center" vertical="center"/>
    </xf>
    <xf numFmtId="165" fontId="5" fillId="4" borderId="23" xfId="0" applyNumberFormat="1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166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10" fontId="6" fillId="0" borderId="25" xfId="0" applyNumberFormat="1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center" vertical="center" wrapText="1"/>
    </xf>
    <xf numFmtId="2" fontId="6" fillId="3" borderId="28" xfId="0" applyNumberFormat="1" applyFont="1" applyFill="1" applyBorder="1" applyAlignment="1">
      <alignment horizontal="center" vertical="center" wrapText="1"/>
    </xf>
    <xf numFmtId="2" fontId="6" fillId="3" borderId="29" xfId="0" applyNumberFormat="1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right" vertical="center"/>
    </xf>
    <xf numFmtId="4" fontId="7" fillId="4" borderId="31" xfId="0" applyNumberFormat="1" applyFont="1" applyFill="1" applyBorder="1" applyAlignment="1">
      <alignment horizontal="center" vertical="center"/>
    </xf>
    <xf numFmtId="4" fontId="4" fillId="4" borderId="3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31" xfId="0" applyFont="1" applyBorder="1" applyAlignment="1">
      <alignment horizontal="center" vertical="center" wrapText="1"/>
    </xf>
    <xf numFmtId="166" fontId="6" fillId="0" borderId="27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4" fontId="6" fillId="3" borderId="28" xfId="0" applyNumberFormat="1" applyFont="1" applyFill="1" applyBorder="1" applyAlignment="1">
      <alignment horizontal="center" vertical="center" wrapText="1"/>
    </xf>
    <xf numFmtId="4" fontId="6" fillId="3" borderId="29" xfId="0" applyNumberFormat="1" applyFont="1" applyFill="1" applyBorder="1" applyAlignment="1">
      <alignment horizontal="center" vertical="center" wrapText="1"/>
    </xf>
    <xf numFmtId="49" fontId="4" fillId="4" borderId="42" xfId="0" applyNumberFormat="1" applyFont="1" applyFill="1" applyBorder="1" applyAlignment="1">
      <alignment horizontal="right" vertical="center" wrapText="1"/>
    </xf>
    <xf numFmtId="49" fontId="4" fillId="4" borderId="40" xfId="0" applyNumberFormat="1" applyFont="1" applyFill="1" applyBorder="1" applyAlignment="1">
      <alignment horizontal="right" vertical="center" wrapText="1"/>
    </xf>
    <xf numFmtId="0" fontId="4" fillId="4" borderId="40" xfId="0" applyFont="1" applyFill="1" applyBorder="1" applyAlignment="1">
      <alignment horizontal="right" vertical="center" wrapText="1"/>
    </xf>
    <xf numFmtId="0" fontId="3" fillId="4" borderId="40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right" vertical="center"/>
    </xf>
    <xf numFmtId="4" fontId="4" fillId="4" borderId="43" xfId="0" applyNumberFormat="1" applyFont="1" applyFill="1" applyBorder="1" applyAlignment="1">
      <alignment horizontal="center" vertical="center"/>
    </xf>
    <xf numFmtId="4" fontId="4" fillId="4" borderId="44" xfId="0" applyNumberFormat="1" applyFont="1" applyFill="1" applyBorder="1" applyAlignment="1">
      <alignment horizontal="center" vertical="center"/>
    </xf>
    <xf numFmtId="49" fontId="7" fillId="4" borderId="42" xfId="0" applyNumberFormat="1" applyFont="1" applyFill="1" applyBorder="1" applyAlignment="1">
      <alignment horizontal="right" vertical="center" wrapText="1"/>
    </xf>
    <xf numFmtId="49" fontId="7" fillId="4" borderId="40" xfId="0" applyNumberFormat="1" applyFont="1" applyFill="1" applyBorder="1" applyAlignment="1">
      <alignment horizontal="right" vertical="center" wrapText="1"/>
    </xf>
    <xf numFmtId="0" fontId="7" fillId="4" borderId="40" xfId="0" applyFont="1" applyFill="1" applyBorder="1" applyAlignment="1">
      <alignment horizontal="right" vertical="center" wrapText="1"/>
    </xf>
    <xf numFmtId="0" fontId="6" fillId="4" borderId="40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right" vertical="center"/>
    </xf>
    <xf numFmtId="4" fontId="7" fillId="4" borderId="40" xfId="0" applyNumberFormat="1" applyFont="1" applyFill="1" applyBorder="1" applyAlignment="1">
      <alignment horizontal="center" vertical="center"/>
    </xf>
    <xf numFmtId="4" fontId="7" fillId="4" borderId="4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4" fontId="4" fillId="3" borderId="16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4" fillId="3" borderId="15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/>
    </xf>
    <xf numFmtId="49" fontId="4" fillId="3" borderId="15" xfId="0" applyNumberFormat="1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4" fillId="2" borderId="32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1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>
      <alignment vertical="center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left" vertical="center"/>
      <protection locked="0"/>
    </xf>
    <xf numFmtId="1" fontId="3" fillId="2" borderId="10" xfId="0" applyNumberFormat="1" applyFont="1" applyFill="1" applyBorder="1" applyAlignment="1" applyProtection="1">
      <alignment horizontal="left" vertical="center"/>
      <protection locked="0"/>
    </xf>
    <xf numFmtId="1" fontId="3" fillId="2" borderId="37" xfId="0" applyNumberFormat="1" applyFont="1" applyFill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>
      <alignment horizontal="right" vertical="center"/>
    </xf>
    <xf numFmtId="0" fontId="3" fillId="2" borderId="39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32" xfId="0" applyFont="1" applyFill="1" applyBorder="1" applyAlignment="1" applyProtection="1">
      <alignment horizontal="right" vertical="center"/>
      <protection locked="0"/>
    </xf>
    <xf numFmtId="0" fontId="3" fillId="2" borderId="33" xfId="0" applyFont="1" applyFill="1" applyBorder="1" applyAlignment="1" applyProtection="1">
      <alignment horizontal="right" vertical="center"/>
      <protection locked="0"/>
    </xf>
    <xf numFmtId="0" fontId="4" fillId="2" borderId="39" xfId="0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/>
    </xf>
  </cellXfs>
  <cellStyles count="18">
    <cellStyle name="Hiperlink 2" xfId="9" xr:uid="{63775AA3-2095-4D66-8CF1-89D3C7B28C82}"/>
    <cellStyle name="Moeda 2" xfId="3" xr:uid="{00000000-0005-0000-0000-000002000000}"/>
    <cellStyle name="Moeda 3" xfId="10" xr:uid="{4481CF8C-36BE-446C-9EF8-462A650156E8}"/>
    <cellStyle name="Normal" xfId="0" builtinId="0"/>
    <cellStyle name="Normal 2" xfId="1" xr:uid="{00000000-0005-0000-0000-000004000000}"/>
    <cellStyle name="Normal 2 2" xfId="12" xr:uid="{DC89E830-51C8-47E3-9505-C180B10C5BEF}"/>
    <cellStyle name="Normal 2 3" xfId="11" xr:uid="{D80A575A-1C42-4946-84F9-F896447A5EE2}"/>
    <cellStyle name="Normal 3" xfId="5" xr:uid="{00000000-0005-0000-0000-000005000000}"/>
    <cellStyle name="Normal 4" xfId="6" xr:uid="{3AE28D7C-1191-4172-AAF2-18B9DDE6BACB}"/>
    <cellStyle name="Normal 5" xfId="7" xr:uid="{F729A398-CE41-4299-A380-4865FE69E5D4}"/>
    <cellStyle name="Normal 6" xfId="8" xr:uid="{42D05DE6-A60A-4EC0-A228-888F023F980A}"/>
    <cellStyle name="Porcentagem" xfId="4" builtinId="5"/>
    <cellStyle name="Porcentagem 2" xfId="2" xr:uid="{00000000-0005-0000-0000-000007000000}"/>
    <cellStyle name="Porcentagem 3" xfId="13" xr:uid="{32933278-F028-4964-8DCE-DE726990ECB8}"/>
    <cellStyle name="Vírgula 2" xfId="15" xr:uid="{512F00AA-55DD-4ED3-8FF4-3C426C6DE76B}"/>
    <cellStyle name="Vírgula 2 2" xfId="16" xr:uid="{A5182AF5-5391-44B4-B41D-BD6E0D1C94CC}"/>
    <cellStyle name="Vírgula 3" xfId="17" xr:uid="{0472A51B-0BA4-489A-9D38-DC2D627AB73D}"/>
    <cellStyle name="Vírgula 4" xfId="14" xr:uid="{D7291869-3246-43FD-96D0-09E745A8AB31}"/>
  </cellStyles>
  <dxfs count="1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1</xdr:row>
      <xdr:rowOff>257175</xdr:rowOff>
    </xdr:from>
    <xdr:ext cx="923925" cy="1000125"/>
    <xdr:pic>
      <xdr:nvPicPr>
        <xdr:cNvPr id="3" name="image2.gif">
          <a:extLst>
            <a:ext uri="{FF2B5EF4-FFF2-40B4-BE49-F238E27FC236}">
              <a16:creationId xmlns:a16="http://schemas.microsoft.com/office/drawing/2014/main" id="{2348B912-600D-4D90-8E9A-42F79F2A74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447675"/>
          <a:ext cx="923925" cy="1000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>
    <tabColor rgb="FF548DD4"/>
  </sheetPr>
  <dimension ref="A1:AC58"/>
  <sheetViews>
    <sheetView showGridLines="0" tabSelected="1" workbookViewId="0">
      <selection activeCell="G12" sqref="G12"/>
    </sheetView>
  </sheetViews>
  <sheetFormatPr defaultColWidth="12.625" defaultRowHeight="15" customHeight="1" x14ac:dyDescent="0.2"/>
  <cols>
    <col min="1" max="1" width="2.5" style="96" customWidth="1"/>
    <col min="2" max="2" width="6.625" style="4" customWidth="1"/>
    <col min="3" max="3" width="8.625" style="4" customWidth="1"/>
    <col min="4" max="4" width="10.625" style="4" customWidth="1"/>
    <col min="5" max="5" width="53.625" style="4" customWidth="1"/>
    <col min="6" max="6" width="6.625" style="4" customWidth="1"/>
    <col min="7" max="10" width="9.625" style="4" customWidth="1"/>
    <col min="11" max="11" width="8.625" style="4" customWidth="1"/>
    <col min="12" max="16" width="9.625" style="4" customWidth="1"/>
    <col min="17" max="17" width="11.625" style="4" customWidth="1"/>
    <col min="18" max="18" width="9.625" style="4" customWidth="1"/>
    <col min="19" max="19" width="1.75" style="4" hidden="1" customWidth="1"/>
    <col min="20" max="20" width="4.875" style="4" hidden="1" customWidth="1"/>
    <col min="21" max="21" width="6.125" style="4" hidden="1" customWidth="1"/>
    <col min="22" max="22" width="4" style="4" hidden="1" customWidth="1"/>
    <col min="23" max="23" width="2.625" style="4" hidden="1" customWidth="1"/>
    <col min="24" max="26" width="7.625" style="5" customWidth="1"/>
    <col min="27" max="29" width="12.625" style="5"/>
    <col min="30" max="16384" width="12.625" style="4"/>
  </cols>
  <sheetData>
    <row r="1" spans="2:29" s="96" customFormat="1" ht="15" customHeight="1" x14ac:dyDescent="0.2">
      <c r="X1" s="97"/>
      <c r="Y1" s="97"/>
      <c r="Z1" s="97"/>
      <c r="AA1" s="97"/>
      <c r="AB1" s="97"/>
      <c r="AC1" s="97"/>
    </row>
    <row r="2" spans="2:29" ht="60" customHeight="1" x14ac:dyDescent="0.2">
      <c r="B2" s="6"/>
      <c r="C2" s="7"/>
      <c r="D2" s="7"/>
      <c r="E2" s="98" t="s">
        <v>79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/>
      <c r="R2" s="8"/>
      <c r="S2" s="8"/>
      <c r="T2" s="8"/>
      <c r="U2" s="8"/>
      <c r="V2" s="8"/>
      <c r="W2" s="8"/>
      <c r="X2" s="8"/>
      <c r="Y2" s="8"/>
      <c r="Z2" s="9"/>
    </row>
    <row r="3" spans="2:29" ht="60" customHeight="1" x14ac:dyDescent="0.2">
      <c r="B3" s="10"/>
      <c r="C3" s="11"/>
      <c r="D3" s="1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8"/>
      <c r="S3" s="8"/>
      <c r="T3" s="8"/>
      <c r="U3" s="8"/>
      <c r="V3" s="8"/>
      <c r="W3" s="8"/>
      <c r="X3" s="8"/>
      <c r="Y3" s="8"/>
      <c r="Z3" s="9"/>
    </row>
    <row r="4" spans="2:29" ht="22.5" customHeight="1" x14ac:dyDescent="0.2">
      <c r="B4" s="113" t="s">
        <v>3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  <c r="R4" s="8"/>
      <c r="S4" s="8"/>
      <c r="T4" s="8"/>
      <c r="U4" s="8"/>
      <c r="V4" s="8"/>
      <c r="W4" s="8"/>
      <c r="X4" s="8"/>
      <c r="Y4" s="8"/>
      <c r="Z4" s="9"/>
    </row>
    <row r="5" spans="2:29" ht="22.5" customHeight="1" x14ac:dyDescent="0.2">
      <c r="B5" s="103" t="s">
        <v>21</v>
      </c>
      <c r="C5" s="104"/>
      <c r="D5" s="122" t="s">
        <v>71</v>
      </c>
      <c r="E5" s="122"/>
      <c r="F5" s="122"/>
      <c r="G5" s="122"/>
      <c r="H5" s="122"/>
      <c r="I5" s="122"/>
      <c r="J5" s="122"/>
      <c r="K5" s="122"/>
      <c r="L5" s="122"/>
      <c r="M5" s="12"/>
      <c r="N5" s="13"/>
      <c r="O5" s="13"/>
      <c r="P5" s="14" t="s">
        <v>1</v>
      </c>
      <c r="Q5" s="15"/>
      <c r="R5" s="8"/>
      <c r="S5" s="8"/>
      <c r="T5" s="8"/>
      <c r="U5" s="8"/>
      <c r="V5" s="8"/>
      <c r="W5" s="8"/>
      <c r="X5" s="8"/>
      <c r="Y5" s="8"/>
      <c r="Z5" s="9"/>
    </row>
    <row r="6" spans="2:29" ht="30" customHeight="1" x14ac:dyDescent="0.2">
      <c r="B6" s="103" t="s">
        <v>22</v>
      </c>
      <c r="C6" s="104"/>
      <c r="D6" s="120" t="s">
        <v>80</v>
      </c>
      <c r="E6" s="120"/>
      <c r="F6" s="120"/>
      <c r="G6" s="120"/>
      <c r="H6" s="120"/>
      <c r="I6" s="120"/>
      <c r="J6" s="120"/>
      <c r="K6" s="120"/>
      <c r="L6" s="120"/>
      <c r="M6" s="17"/>
      <c r="N6" s="17"/>
      <c r="O6" s="17"/>
      <c r="P6" s="17" t="s">
        <v>26</v>
      </c>
      <c r="Q6" s="18">
        <v>1.1288</v>
      </c>
      <c r="R6" s="8"/>
      <c r="S6" s="8"/>
      <c r="T6" s="8"/>
      <c r="U6" s="8"/>
      <c r="V6" s="8"/>
      <c r="W6" s="8"/>
      <c r="X6" s="8"/>
      <c r="Y6" s="8"/>
      <c r="Z6" s="9"/>
    </row>
    <row r="7" spans="2:29" ht="22.5" customHeight="1" x14ac:dyDescent="0.2">
      <c r="B7" s="116" t="s">
        <v>4</v>
      </c>
      <c r="C7" s="117"/>
      <c r="D7" s="121" t="s">
        <v>81</v>
      </c>
      <c r="E7" s="121"/>
      <c r="F7" s="121"/>
      <c r="G7" s="121"/>
      <c r="H7" s="121"/>
      <c r="I7" s="121"/>
      <c r="J7" s="121"/>
      <c r="K7" s="121"/>
      <c r="L7" s="121"/>
      <c r="M7" s="19"/>
      <c r="N7" s="19"/>
      <c r="O7" s="19"/>
      <c r="P7" s="19" t="s">
        <v>27</v>
      </c>
      <c r="Q7" s="20">
        <v>0.69789999999999996</v>
      </c>
      <c r="R7" s="8"/>
      <c r="S7" s="8"/>
      <c r="T7" s="8"/>
      <c r="U7" s="8"/>
      <c r="V7" s="8"/>
      <c r="W7" s="8"/>
      <c r="X7" s="8"/>
      <c r="Y7" s="8"/>
      <c r="Z7" s="9"/>
    </row>
    <row r="8" spans="2:29" ht="18.75" customHeight="1" x14ac:dyDescent="0.2">
      <c r="B8" s="109" t="s">
        <v>5</v>
      </c>
      <c r="C8" s="109" t="s">
        <v>6</v>
      </c>
      <c r="D8" s="109" t="s">
        <v>7</v>
      </c>
      <c r="E8" s="111" t="s">
        <v>8</v>
      </c>
      <c r="F8" s="111" t="s">
        <v>9</v>
      </c>
      <c r="G8" s="112" t="s">
        <v>10</v>
      </c>
      <c r="H8" s="118" t="s">
        <v>11</v>
      </c>
      <c r="I8" s="107"/>
      <c r="J8" s="107"/>
      <c r="K8" s="108"/>
      <c r="L8" s="119" t="s">
        <v>12</v>
      </c>
      <c r="M8" s="112" t="s">
        <v>13</v>
      </c>
      <c r="N8" s="106" t="s">
        <v>14</v>
      </c>
      <c r="O8" s="107"/>
      <c r="P8" s="107"/>
      <c r="Q8" s="108"/>
      <c r="R8" s="8"/>
      <c r="S8" s="8"/>
      <c r="T8" s="8"/>
      <c r="U8" s="8"/>
      <c r="V8" s="105"/>
      <c r="W8" s="105"/>
      <c r="X8" s="105"/>
      <c r="Y8" s="8"/>
      <c r="Z8" s="9"/>
    </row>
    <row r="9" spans="2:29" ht="26.25" customHeight="1" x14ac:dyDescent="0.2">
      <c r="B9" s="110"/>
      <c r="C9" s="110"/>
      <c r="D9" s="110"/>
      <c r="E9" s="110"/>
      <c r="F9" s="110"/>
      <c r="G9" s="110"/>
      <c r="H9" s="21" t="s">
        <v>15</v>
      </c>
      <c r="I9" s="21" t="s">
        <v>16</v>
      </c>
      <c r="J9" s="21" t="s">
        <v>17</v>
      </c>
      <c r="K9" s="21" t="s">
        <v>18</v>
      </c>
      <c r="L9" s="110"/>
      <c r="M9" s="110"/>
      <c r="N9" s="21" t="s">
        <v>15</v>
      </c>
      <c r="O9" s="21" t="s">
        <v>16</v>
      </c>
      <c r="P9" s="21" t="s">
        <v>17</v>
      </c>
      <c r="Q9" s="21" t="s">
        <v>18</v>
      </c>
      <c r="R9" s="22"/>
      <c r="S9" s="22"/>
      <c r="T9" s="22"/>
      <c r="U9" s="22"/>
      <c r="V9" s="23"/>
      <c r="W9" s="23"/>
      <c r="X9" s="24"/>
      <c r="Y9" s="22"/>
      <c r="Z9" s="25"/>
    </row>
    <row r="10" spans="2:29" ht="6" customHeight="1" x14ac:dyDescent="0.2">
      <c r="B10" s="2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27"/>
      <c r="R10" s="8"/>
      <c r="S10" s="8"/>
      <c r="T10" s="8"/>
      <c r="U10" s="8"/>
      <c r="V10" s="8"/>
      <c r="W10" s="8"/>
      <c r="X10" s="8"/>
      <c r="Y10" s="8"/>
      <c r="Z10" s="9"/>
    </row>
    <row r="11" spans="2:29" ht="15" customHeight="1" x14ac:dyDescent="0.2">
      <c r="B11" s="28">
        <v>1</v>
      </c>
      <c r="C11" s="29"/>
      <c r="D11" s="29"/>
      <c r="E11" s="30" t="s">
        <v>58</v>
      </c>
      <c r="F11" s="31"/>
      <c r="G11" s="31"/>
      <c r="H11" s="31"/>
      <c r="I11" s="31"/>
      <c r="J11" s="31"/>
      <c r="K11" s="31"/>
      <c r="L11" s="32"/>
      <c r="M11" s="31"/>
      <c r="N11" s="31"/>
      <c r="O11" s="31"/>
      <c r="P11" s="31"/>
      <c r="Q11" s="33"/>
      <c r="R11" s="92"/>
      <c r="S11" s="8"/>
      <c r="T11" s="8"/>
      <c r="U11" s="8"/>
      <c r="V11" s="8"/>
      <c r="W11" s="8"/>
      <c r="X11" s="8"/>
      <c r="Y11" s="8"/>
      <c r="Z11" s="9"/>
    </row>
    <row r="12" spans="2:29" ht="18.75" customHeight="1" x14ac:dyDescent="0.2">
      <c r="B12" s="34" t="s">
        <v>28</v>
      </c>
      <c r="C12" s="35" t="s">
        <v>45</v>
      </c>
      <c r="D12" s="36" t="s">
        <v>0</v>
      </c>
      <c r="E12" s="37" t="s">
        <v>73</v>
      </c>
      <c r="F12" s="35" t="s">
        <v>54</v>
      </c>
      <c r="G12" s="3"/>
      <c r="H12" s="38">
        <v>207.84</v>
      </c>
      <c r="I12" s="38">
        <v>301.39</v>
      </c>
      <c r="J12" s="38">
        <v>0</v>
      </c>
      <c r="K12" s="39">
        <f>SUM(H12:J12)</f>
        <v>509.23</v>
      </c>
      <c r="L12" s="40">
        <v>0.1086</v>
      </c>
      <c r="M12" s="41">
        <f>IFERROR(IF(L12="-",(ROUND(K12,2)),(ROUND(K12*(1+L12),2))),"-")</f>
        <v>564.53</v>
      </c>
      <c r="N12" s="41">
        <f>IF(H12=0,0,IF(H12=0,0,IF($L12&lt;&gt;"-",IFERROR(TRUNC(TRUNC((H12*(1+$L12)),2)*$G12,2)+U12,0),IFERROR(TRUNC(H12*$G12,2),0))))</f>
        <v>0</v>
      </c>
      <c r="O12" s="41">
        <f>IF(AND($H12=0,$J12=0),$Q12,IF(I12=0,0,IF($L12&lt;&gt;"-",IFERROR(TRUNC(TRUNC((I12*(1+$L12)),2)*$G12,2),0),IFERROR(TRUNC(I12*$G12,2),0))))</f>
        <v>0</v>
      </c>
      <c r="P12" s="41">
        <f>IF(J12=0,0,Q12-O12-N12)</f>
        <v>0</v>
      </c>
      <c r="Q12" s="42">
        <f>IFERROR(ROUND(ROUND(M12,2)*ROUND(G12,2),2),0)</f>
        <v>0</v>
      </c>
      <c r="R12" s="93"/>
      <c r="S12" s="8"/>
      <c r="T12" s="8" t="str">
        <f t="shared" ref="T12:T40" si="0">B12</f>
        <v>1.1</v>
      </c>
      <c r="U12" s="8">
        <f>IF(J12=0,Q12-O12-(TRUNC(TRUNC(H12*(1+L12),2)*G12,2)))</f>
        <v>0</v>
      </c>
      <c r="V12" s="8"/>
      <c r="W12" s="8"/>
      <c r="X12" s="8"/>
      <c r="Y12" s="8"/>
      <c r="Z12" s="9"/>
    </row>
    <row r="13" spans="2:29" ht="6" customHeight="1" x14ac:dyDescent="0.2">
      <c r="B13" s="44"/>
      <c r="C13" s="45"/>
      <c r="D13" s="44"/>
      <c r="E13" s="46"/>
      <c r="F13" s="47"/>
      <c r="G13" s="48"/>
      <c r="H13" s="49"/>
      <c r="I13" s="49"/>
      <c r="J13" s="49"/>
      <c r="K13" s="50"/>
      <c r="L13" s="51"/>
      <c r="M13" s="52"/>
      <c r="N13" s="52"/>
      <c r="O13" s="52"/>
      <c r="P13" s="52"/>
      <c r="Q13" s="53"/>
      <c r="R13" s="92"/>
      <c r="S13" s="8"/>
      <c r="T13" s="8">
        <f t="shared" si="0"/>
        <v>0</v>
      </c>
      <c r="U13" s="8">
        <f t="shared" ref="U13:U18" si="1">IF(J13=0,Q13-O13-(TRUNC(TRUNC(H13*(1+L13),2)*G13,2)))</f>
        <v>0</v>
      </c>
      <c r="V13" s="8"/>
      <c r="W13" s="8"/>
      <c r="X13" s="8"/>
      <c r="Y13" s="8"/>
      <c r="Z13" s="9"/>
    </row>
    <row r="14" spans="2:29" ht="15" customHeight="1" x14ac:dyDescent="0.2"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6"/>
      <c r="M14" s="57" t="str">
        <f>CONCATENATE("Subtotal ",E11)</f>
        <v>Subtotal MOBILIZAÇÃO e DESMOBILIZAÇÃO DE EQUIPE DE TOPOGRAFIA</v>
      </c>
      <c r="N14" s="58">
        <f>SUM(N12:N13)</f>
        <v>0</v>
      </c>
      <c r="O14" s="58">
        <f>SUM(O12:O13)</f>
        <v>0</v>
      </c>
      <c r="P14" s="58">
        <f>SUM(P12:P13)</f>
        <v>0</v>
      </c>
      <c r="Q14" s="59">
        <f>SUM(Q12:Q13)</f>
        <v>0</v>
      </c>
      <c r="R14" s="94"/>
      <c r="S14" s="8">
        <v>1</v>
      </c>
      <c r="T14" s="8"/>
      <c r="U14" s="8"/>
      <c r="V14" s="43">
        <f>SUM(N14:P14)</f>
        <v>0</v>
      </c>
      <c r="W14" s="8" t="str">
        <f>IF(V14&lt;&gt;Q14,"erro","ok")</f>
        <v>ok</v>
      </c>
      <c r="X14" s="8"/>
      <c r="Y14" s="8"/>
      <c r="Z14" s="9"/>
    </row>
    <row r="15" spans="2:29" ht="6" customHeight="1" x14ac:dyDescent="0.2">
      <c r="B15" s="60"/>
      <c r="C15" s="8"/>
      <c r="D15" s="16"/>
      <c r="E15" s="1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7"/>
      <c r="R15" s="92"/>
      <c r="S15" s="8"/>
      <c r="T15" s="8">
        <f t="shared" si="0"/>
        <v>0</v>
      </c>
      <c r="U15" s="8">
        <f t="shared" si="1"/>
        <v>0</v>
      </c>
      <c r="V15" s="8"/>
      <c r="W15" s="8"/>
      <c r="X15" s="8"/>
      <c r="Y15" s="8"/>
      <c r="Z15" s="9"/>
    </row>
    <row r="16" spans="2:29" ht="15" customHeight="1" x14ac:dyDescent="0.2">
      <c r="B16" s="28">
        <f>$B$11+1</f>
        <v>2</v>
      </c>
      <c r="C16" s="29"/>
      <c r="D16" s="29"/>
      <c r="E16" s="30" t="s">
        <v>59</v>
      </c>
      <c r="F16" s="31"/>
      <c r="G16" s="31"/>
      <c r="H16" s="31"/>
      <c r="I16" s="31"/>
      <c r="J16" s="31"/>
      <c r="K16" s="31"/>
      <c r="L16" s="32"/>
      <c r="M16" s="31"/>
      <c r="N16" s="31"/>
      <c r="O16" s="31"/>
      <c r="P16" s="31"/>
      <c r="Q16" s="33"/>
      <c r="R16" s="92"/>
      <c r="S16" s="8"/>
      <c r="T16" s="8">
        <f t="shared" si="0"/>
        <v>2</v>
      </c>
      <c r="U16" s="8">
        <f t="shared" si="1"/>
        <v>0</v>
      </c>
      <c r="V16" s="8"/>
      <c r="W16" s="8"/>
      <c r="X16" s="8"/>
      <c r="Y16" s="8"/>
      <c r="Z16" s="9"/>
    </row>
    <row r="17" spans="2:26" ht="18.75" customHeight="1" x14ac:dyDescent="0.2">
      <c r="B17" s="61" t="s">
        <v>29</v>
      </c>
      <c r="C17" s="35" t="s">
        <v>41</v>
      </c>
      <c r="D17" s="36" t="s">
        <v>0</v>
      </c>
      <c r="E17" s="37" t="s">
        <v>63</v>
      </c>
      <c r="F17" s="35" t="s">
        <v>55</v>
      </c>
      <c r="G17" s="3"/>
      <c r="H17" s="38">
        <v>0.04</v>
      </c>
      <c r="I17" s="38">
        <v>0.05</v>
      </c>
      <c r="J17" s="38">
        <v>0</v>
      </c>
      <c r="K17" s="39">
        <f>SUM(H17:J17)</f>
        <v>0.09</v>
      </c>
      <c r="L17" s="40">
        <v>0.1086</v>
      </c>
      <c r="M17" s="41">
        <f t="shared" ref="M17:M18" si="2">IFERROR(IF(L17="-",(ROUND(K17,2)),(ROUND(K17*(1+L17),2))),"-")</f>
        <v>0.1</v>
      </c>
      <c r="N17" s="41">
        <f t="shared" ref="N17:N18" si="3">IF(H17=0,0,IF(H17=0,0,IF($L17&lt;&gt;"-",IFERROR(TRUNC(TRUNC((H17*(1+$L17)),2)*$G17,2)+U17,0),IFERROR(TRUNC(H17*$G17,2),0))))</f>
        <v>0</v>
      </c>
      <c r="O17" s="41">
        <f t="shared" ref="O17:O18" si="4">IF(AND($H17=0,$J17=0),$Q17,IF(I17=0,0,IF($L17&lt;&gt;"-",IFERROR(TRUNC(TRUNC((I17*(1+$L17)),2)*$G17,2),0),IFERROR(TRUNC(I17*$G17,2),0))))</f>
        <v>0</v>
      </c>
      <c r="P17" s="41">
        <f>IF(J17=0,0,Q17-O17-N17)</f>
        <v>0</v>
      </c>
      <c r="Q17" s="42">
        <f t="shared" ref="Q17:Q18" si="5">IFERROR(ROUND(ROUND(M17,2)*ROUND(G17,2),2),0)</f>
        <v>0</v>
      </c>
      <c r="R17" s="95"/>
      <c r="S17" s="62"/>
      <c r="T17" s="8" t="str">
        <f t="shared" si="0"/>
        <v>2.1</v>
      </c>
      <c r="U17" s="8">
        <f t="shared" si="1"/>
        <v>0</v>
      </c>
      <c r="V17" s="62"/>
      <c r="W17" s="62"/>
      <c r="X17" s="62"/>
      <c r="Y17" s="62"/>
      <c r="Z17" s="63"/>
    </row>
    <row r="18" spans="2:26" ht="18.75" customHeight="1" x14ac:dyDescent="0.2">
      <c r="B18" s="61" t="s">
        <v>30</v>
      </c>
      <c r="C18" s="64" t="s">
        <v>46</v>
      </c>
      <c r="D18" s="36" t="s">
        <v>0</v>
      </c>
      <c r="E18" s="37" t="s">
        <v>67</v>
      </c>
      <c r="F18" s="35" t="s">
        <v>55</v>
      </c>
      <c r="G18" s="3"/>
      <c r="H18" s="38">
        <v>0.02</v>
      </c>
      <c r="I18" s="38">
        <v>0.05</v>
      </c>
      <c r="J18" s="38">
        <v>0</v>
      </c>
      <c r="K18" s="39">
        <f>SUM(H18:J18)</f>
        <v>7.0000000000000007E-2</v>
      </c>
      <c r="L18" s="40">
        <v>0.1086</v>
      </c>
      <c r="M18" s="41">
        <f t="shared" si="2"/>
        <v>0.08</v>
      </c>
      <c r="N18" s="41">
        <f t="shared" si="3"/>
        <v>0</v>
      </c>
      <c r="O18" s="41">
        <f t="shared" si="4"/>
        <v>0</v>
      </c>
      <c r="P18" s="41">
        <f t="shared" ref="P18" si="6">IF(J18=0,0,Q18-O18-N18)</f>
        <v>0</v>
      </c>
      <c r="Q18" s="42">
        <f t="shared" si="5"/>
        <v>0</v>
      </c>
      <c r="R18" s="95"/>
      <c r="S18" s="62"/>
      <c r="T18" s="8" t="str">
        <f t="shared" si="0"/>
        <v>2.2</v>
      </c>
      <c r="U18" s="8">
        <f t="shared" si="1"/>
        <v>0</v>
      </c>
      <c r="V18" s="62"/>
      <c r="W18" s="62"/>
      <c r="X18" s="62"/>
      <c r="Y18" s="62"/>
      <c r="Z18" s="63"/>
    </row>
    <row r="19" spans="2:26" ht="6" customHeight="1" x14ac:dyDescent="0.2">
      <c r="B19" s="45"/>
      <c r="C19" s="45"/>
      <c r="D19" s="65"/>
      <c r="E19" s="66"/>
      <c r="F19" s="45"/>
      <c r="G19" s="67"/>
      <c r="H19" s="68"/>
      <c r="I19" s="68"/>
      <c r="J19" s="68"/>
      <c r="K19" s="50"/>
      <c r="L19" s="51"/>
      <c r="M19" s="52"/>
      <c r="N19" s="52"/>
      <c r="O19" s="52"/>
      <c r="P19" s="52"/>
      <c r="Q19" s="53"/>
      <c r="R19" s="95"/>
      <c r="S19" s="62"/>
      <c r="T19" s="8">
        <f t="shared" si="0"/>
        <v>0</v>
      </c>
      <c r="U19" s="8">
        <f t="shared" ref="U19:U26" si="7">IF(J19=0,Q19-O19-(TRUNC(TRUNC(H19*(1+L19),2)*G19,2)))</f>
        <v>0</v>
      </c>
      <c r="V19" s="62"/>
      <c r="W19" s="62"/>
      <c r="X19" s="62"/>
      <c r="Y19" s="62"/>
      <c r="Z19" s="63"/>
    </row>
    <row r="20" spans="2:26" ht="15" customHeight="1" x14ac:dyDescent="0.2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6"/>
      <c r="M20" s="57" t="str">
        <f>CONCATENATE("Subtotal ",E16)</f>
        <v>Subtotal LEVANTAMENTO PLANIMÉTRICO</v>
      </c>
      <c r="N20" s="58">
        <f>SUM(N17:N19)</f>
        <v>0</v>
      </c>
      <c r="O20" s="58">
        <f>SUM(O17:O19)</f>
        <v>0</v>
      </c>
      <c r="P20" s="58">
        <f>SUM(P17:P19)</f>
        <v>0</v>
      </c>
      <c r="Q20" s="59">
        <f>SUM(Q17:Q19)</f>
        <v>0</v>
      </c>
      <c r="R20" s="94"/>
      <c r="S20" s="8">
        <v>1</v>
      </c>
      <c r="T20" s="8"/>
      <c r="U20" s="8"/>
      <c r="V20" s="43">
        <f>SUM(N20:P20)</f>
        <v>0</v>
      </c>
      <c r="W20" s="8" t="str">
        <f>IF(V20&lt;&gt;Q20,"erro","ok")</f>
        <v>ok</v>
      </c>
      <c r="X20" s="8"/>
      <c r="Y20" s="8"/>
      <c r="Z20" s="9"/>
    </row>
    <row r="21" spans="2:26" ht="6" customHeight="1" x14ac:dyDescent="0.2">
      <c r="B21" s="60"/>
      <c r="C21" s="8"/>
      <c r="D21" s="16"/>
      <c r="E21" s="1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27"/>
      <c r="R21" s="92"/>
      <c r="S21" s="8"/>
      <c r="T21" s="8">
        <f t="shared" si="0"/>
        <v>0</v>
      </c>
      <c r="U21" s="8">
        <f t="shared" si="7"/>
        <v>0</v>
      </c>
      <c r="V21" s="8"/>
      <c r="W21" s="8"/>
      <c r="X21" s="8"/>
      <c r="Y21" s="8"/>
      <c r="Z21" s="9"/>
    </row>
    <row r="22" spans="2:26" ht="15" customHeight="1" x14ac:dyDescent="0.2">
      <c r="B22" s="28">
        <f>$B$16+1</f>
        <v>3</v>
      </c>
      <c r="C22" s="29"/>
      <c r="D22" s="29"/>
      <c r="E22" s="30" t="s">
        <v>60</v>
      </c>
      <c r="F22" s="31"/>
      <c r="G22" s="31"/>
      <c r="H22" s="31"/>
      <c r="I22" s="31"/>
      <c r="J22" s="31"/>
      <c r="K22" s="31"/>
      <c r="L22" s="32"/>
      <c r="M22" s="31"/>
      <c r="N22" s="31"/>
      <c r="O22" s="31"/>
      <c r="P22" s="31"/>
      <c r="Q22" s="33"/>
      <c r="R22" s="92"/>
      <c r="S22" s="8"/>
      <c r="T22" s="8">
        <f t="shared" si="0"/>
        <v>3</v>
      </c>
      <c r="U22" s="8">
        <f t="shared" si="7"/>
        <v>0</v>
      </c>
      <c r="V22" s="8"/>
      <c r="W22" s="8"/>
      <c r="X22" s="8"/>
      <c r="Y22" s="8"/>
      <c r="Z22" s="9"/>
    </row>
    <row r="23" spans="2:26" ht="18.75" customHeight="1" x14ac:dyDescent="0.2">
      <c r="B23" s="61" t="s">
        <v>31</v>
      </c>
      <c r="C23" s="35" t="s">
        <v>42</v>
      </c>
      <c r="D23" s="36" t="s">
        <v>0</v>
      </c>
      <c r="E23" s="37" t="s">
        <v>64</v>
      </c>
      <c r="F23" s="35" t="s">
        <v>55</v>
      </c>
      <c r="G23" s="3"/>
      <c r="H23" s="38">
        <v>0.04</v>
      </c>
      <c r="I23" s="38">
        <v>0.06</v>
      </c>
      <c r="J23" s="38">
        <v>0</v>
      </c>
      <c r="K23" s="39">
        <f>SUM(H23:J23)</f>
        <v>0.1</v>
      </c>
      <c r="L23" s="40">
        <v>0.1086</v>
      </c>
      <c r="M23" s="41">
        <f t="shared" ref="M23:M26" si="8">IFERROR(IF(L23="-",(ROUND(K23,2)),(ROUND(K23*(1+L23),2))),"-")</f>
        <v>0.11</v>
      </c>
      <c r="N23" s="41">
        <f t="shared" ref="N23:N26" si="9">IF(H23=0,0,IF(H23=0,0,IF($L23&lt;&gt;"-",IFERROR(TRUNC(TRUNC((H23*(1+$L23)),2)*$G23,2)+U23,0),IFERROR(TRUNC(H23*$G23,2),0))))</f>
        <v>0</v>
      </c>
      <c r="O23" s="41">
        <f t="shared" ref="O23:O26" si="10">IF(AND($H23=0,$J23=0),$Q23,IF(I23=0,0,IF($L23&lt;&gt;"-",IFERROR(TRUNC(TRUNC((I23*(1+$L23)),2)*$G23,2),0),IFERROR(TRUNC(I23*$G23,2),0))))</f>
        <v>0</v>
      </c>
      <c r="P23" s="41">
        <f>IF(J23=0,0,Q23-O23-N23)</f>
        <v>0</v>
      </c>
      <c r="Q23" s="42">
        <f t="shared" ref="Q23:Q26" si="11">IFERROR(ROUND(ROUND(M23,2)*ROUND(G23,2),2),0)</f>
        <v>0</v>
      </c>
      <c r="R23" s="95"/>
      <c r="S23" s="62"/>
      <c r="T23" s="8" t="str">
        <f t="shared" si="0"/>
        <v>3.1</v>
      </c>
      <c r="U23" s="8">
        <f t="shared" si="7"/>
        <v>0</v>
      </c>
      <c r="V23" s="62"/>
      <c r="W23" s="62"/>
      <c r="X23" s="62"/>
      <c r="Y23" s="62"/>
      <c r="Z23" s="63"/>
    </row>
    <row r="24" spans="2:26" ht="18.75" customHeight="1" x14ac:dyDescent="0.2">
      <c r="B24" s="61" t="s">
        <v>32</v>
      </c>
      <c r="C24" s="64" t="s">
        <v>48</v>
      </c>
      <c r="D24" s="36" t="s">
        <v>0</v>
      </c>
      <c r="E24" s="37" t="s">
        <v>69</v>
      </c>
      <c r="F24" s="35" t="s">
        <v>55</v>
      </c>
      <c r="G24" s="3"/>
      <c r="H24" s="38">
        <v>0.02</v>
      </c>
      <c r="I24" s="38">
        <v>0.09</v>
      </c>
      <c r="J24" s="38">
        <v>0</v>
      </c>
      <c r="K24" s="39">
        <f t="shared" ref="K24:K26" si="12">SUM(H24:J24)</f>
        <v>0.11</v>
      </c>
      <c r="L24" s="40">
        <v>0.1086</v>
      </c>
      <c r="M24" s="41">
        <f t="shared" si="8"/>
        <v>0.12</v>
      </c>
      <c r="N24" s="41">
        <f t="shared" si="9"/>
        <v>0</v>
      </c>
      <c r="O24" s="41">
        <f t="shared" si="10"/>
        <v>0</v>
      </c>
      <c r="P24" s="41">
        <f t="shared" ref="P24:P26" si="13">IF(J24=0,0,Q24-O24-N24)</f>
        <v>0</v>
      </c>
      <c r="Q24" s="42">
        <f t="shared" si="11"/>
        <v>0</v>
      </c>
      <c r="R24" s="95"/>
      <c r="S24" s="62"/>
      <c r="T24" s="8" t="str">
        <f t="shared" si="0"/>
        <v>3.2</v>
      </c>
      <c r="U24" s="8">
        <f t="shared" si="7"/>
        <v>0</v>
      </c>
      <c r="V24" s="62"/>
      <c r="W24" s="62"/>
      <c r="X24" s="62"/>
      <c r="Y24" s="62"/>
      <c r="Z24" s="63"/>
    </row>
    <row r="25" spans="2:26" ht="18.75" customHeight="1" x14ac:dyDescent="0.2">
      <c r="B25" s="61" t="s">
        <v>33</v>
      </c>
      <c r="C25" s="64" t="s">
        <v>49</v>
      </c>
      <c r="D25" s="36" t="s">
        <v>0</v>
      </c>
      <c r="E25" s="37" t="s">
        <v>70</v>
      </c>
      <c r="F25" s="35" t="s">
        <v>55</v>
      </c>
      <c r="G25" s="3"/>
      <c r="H25" s="38">
        <v>0.02</v>
      </c>
      <c r="I25" s="38">
        <v>0.08</v>
      </c>
      <c r="J25" s="38">
        <v>0</v>
      </c>
      <c r="K25" s="39">
        <f t="shared" si="12"/>
        <v>0.1</v>
      </c>
      <c r="L25" s="40">
        <v>0.1086</v>
      </c>
      <c r="M25" s="41">
        <f t="shared" si="8"/>
        <v>0.11</v>
      </c>
      <c r="N25" s="41">
        <f t="shared" si="9"/>
        <v>0</v>
      </c>
      <c r="O25" s="41">
        <f t="shared" si="10"/>
        <v>0</v>
      </c>
      <c r="P25" s="41">
        <f t="shared" si="13"/>
        <v>0</v>
      </c>
      <c r="Q25" s="42">
        <f t="shared" si="11"/>
        <v>0</v>
      </c>
      <c r="R25" s="95"/>
      <c r="S25" s="62"/>
      <c r="T25" s="8" t="str">
        <f t="shared" si="0"/>
        <v>3.3</v>
      </c>
      <c r="U25" s="8">
        <f t="shared" si="7"/>
        <v>0</v>
      </c>
      <c r="V25" s="62"/>
      <c r="W25" s="62"/>
      <c r="X25" s="62"/>
      <c r="Y25" s="62"/>
      <c r="Z25" s="63"/>
    </row>
    <row r="26" spans="2:26" ht="30" customHeight="1" x14ac:dyDescent="0.2">
      <c r="B26" s="61" t="s">
        <v>34</v>
      </c>
      <c r="C26" s="64" t="s">
        <v>47</v>
      </c>
      <c r="D26" s="36" t="s">
        <v>0</v>
      </c>
      <c r="E26" s="37" t="s">
        <v>68</v>
      </c>
      <c r="F26" s="35" t="s">
        <v>55</v>
      </c>
      <c r="G26" s="3"/>
      <c r="H26" s="38">
        <v>0.02</v>
      </c>
      <c r="I26" s="38">
        <v>0.04</v>
      </c>
      <c r="J26" s="38">
        <v>0</v>
      </c>
      <c r="K26" s="39">
        <f t="shared" si="12"/>
        <v>0.06</v>
      </c>
      <c r="L26" s="40">
        <v>0.1086</v>
      </c>
      <c r="M26" s="41">
        <f t="shared" si="8"/>
        <v>7.0000000000000007E-2</v>
      </c>
      <c r="N26" s="41">
        <f t="shared" si="9"/>
        <v>0</v>
      </c>
      <c r="O26" s="41">
        <f t="shared" si="10"/>
        <v>0</v>
      </c>
      <c r="P26" s="41">
        <f t="shared" si="13"/>
        <v>0</v>
      </c>
      <c r="Q26" s="42">
        <f t="shared" si="11"/>
        <v>0</v>
      </c>
      <c r="R26" s="95"/>
      <c r="S26" s="62"/>
      <c r="T26" s="8" t="str">
        <f t="shared" si="0"/>
        <v>3.4</v>
      </c>
      <c r="U26" s="8">
        <f t="shared" si="7"/>
        <v>0</v>
      </c>
      <c r="V26" s="62"/>
      <c r="W26" s="62"/>
      <c r="X26" s="62"/>
      <c r="Y26" s="62"/>
      <c r="Z26" s="63"/>
    </row>
    <row r="27" spans="2:26" ht="6" customHeight="1" x14ac:dyDescent="0.2">
      <c r="B27" s="45"/>
      <c r="C27" s="45"/>
      <c r="D27" s="45"/>
      <c r="E27" s="66"/>
      <c r="F27" s="45"/>
      <c r="G27" s="67"/>
      <c r="H27" s="68"/>
      <c r="I27" s="68"/>
      <c r="J27" s="68"/>
      <c r="K27" s="50"/>
      <c r="L27" s="51"/>
      <c r="M27" s="52"/>
      <c r="N27" s="52"/>
      <c r="O27" s="52"/>
      <c r="P27" s="52"/>
      <c r="Q27" s="53"/>
      <c r="R27" s="95"/>
      <c r="S27" s="62"/>
      <c r="T27" s="8">
        <f t="shared" si="0"/>
        <v>0</v>
      </c>
      <c r="U27" s="8">
        <f t="shared" ref="U27:U33" si="14">IF(J27=0,Q27-O27-(TRUNC(TRUNC(H27*(1+L27),2)*G27,2)))</f>
        <v>0</v>
      </c>
      <c r="V27" s="62"/>
      <c r="W27" s="62"/>
      <c r="X27" s="62"/>
      <c r="Y27" s="62"/>
      <c r="Z27" s="63"/>
    </row>
    <row r="28" spans="2:26" ht="15" customHeight="1" x14ac:dyDescent="0.2"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6"/>
      <c r="M28" s="57" t="str">
        <f>CONCATENATE("Subtotal ",E22)</f>
        <v>Subtotal LEVANTAMENTO PLANIALTIMÉTRICO</v>
      </c>
      <c r="N28" s="58">
        <f>SUM(N23:N27)</f>
        <v>0</v>
      </c>
      <c r="O28" s="58">
        <f>SUM(O23:O27)</f>
        <v>0</v>
      </c>
      <c r="P28" s="58">
        <f>SUM(P23:P27)</f>
        <v>0</v>
      </c>
      <c r="Q28" s="59">
        <f>SUM(Q23:Q27)</f>
        <v>0</v>
      </c>
      <c r="R28" s="94"/>
      <c r="S28" s="8">
        <v>1</v>
      </c>
      <c r="T28" s="8"/>
      <c r="U28" s="8"/>
      <c r="V28" s="43">
        <f>SUM(N28:P28)</f>
        <v>0</v>
      </c>
      <c r="W28" s="8" t="str">
        <f>IF(V28&lt;&gt;Q28,"erro","ok")</f>
        <v>ok</v>
      </c>
      <c r="X28" s="8"/>
      <c r="Y28" s="8"/>
      <c r="Z28" s="9"/>
    </row>
    <row r="29" spans="2:26" ht="6" customHeight="1" x14ac:dyDescent="0.2">
      <c r="B29" s="60"/>
      <c r="C29" s="8"/>
      <c r="D29" s="16"/>
      <c r="E29" s="16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7"/>
      <c r="R29" s="92"/>
      <c r="S29" s="8"/>
      <c r="T29" s="8">
        <f t="shared" si="0"/>
        <v>0</v>
      </c>
      <c r="U29" s="8">
        <f t="shared" si="14"/>
        <v>0</v>
      </c>
      <c r="V29" s="8"/>
      <c r="W29" s="8"/>
      <c r="X29" s="8"/>
      <c r="Y29" s="8"/>
      <c r="Z29" s="9"/>
    </row>
    <row r="30" spans="2:26" ht="15" customHeight="1" x14ac:dyDescent="0.2">
      <c r="B30" s="28">
        <f>$B$22+1</f>
        <v>4</v>
      </c>
      <c r="C30" s="29"/>
      <c r="D30" s="29"/>
      <c r="E30" s="30" t="s">
        <v>61</v>
      </c>
      <c r="F30" s="31"/>
      <c r="G30" s="31"/>
      <c r="H30" s="31"/>
      <c r="I30" s="31"/>
      <c r="J30" s="31"/>
      <c r="K30" s="31"/>
      <c r="L30" s="32"/>
      <c r="M30" s="31"/>
      <c r="N30" s="31"/>
      <c r="O30" s="31"/>
      <c r="P30" s="31"/>
      <c r="Q30" s="33"/>
      <c r="R30" s="92"/>
      <c r="S30" s="8"/>
      <c r="T30" s="8">
        <f t="shared" si="0"/>
        <v>4</v>
      </c>
      <c r="U30" s="8">
        <f t="shared" si="14"/>
        <v>0</v>
      </c>
      <c r="V30" s="8"/>
      <c r="W30" s="8"/>
      <c r="X30" s="8"/>
      <c r="Y30" s="8"/>
      <c r="Z30" s="9"/>
    </row>
    <row r="31" spans="2:26" ht="30" customHeight="1" x14ac:dyDescent="0.2">
      <c r="B31" s="61" t="s">
        <v>35</v>
      </c>
      <c r="C31" s="64" t="s">
        <v>43</v>
      </c>
      <c r="D31" s="36" t="s">
        <v>0</v>
      </c>
      <c r="E31" s="37" t="s">
        <v>65</v>
      </c>
      <c r="F31" s="35" t="s">
        <v>53</v>
      </c>
      <c r="G31" s="3"/>
      <c r="H31" s="38">
        <v>0.08</v>
      </c>
      <c r="I31" s="38">
        <v>1.29</v>
      </c>
      <c r="J31" s="38">
        <v>0</v>
      </c>
      <c r="K31" s="39">
        <f>SUM(H31:J31)</f>
        <v>1.37</v>
      </c>
      <c r="L31" s="40">
        <v>0.1086</v>
      </c>
      <c r="M31" s="41">
        <f t="shared" ref="M31:M33" si="15">IFERROR(IF(L31="-",(ROUND(K31,2)),(ROUND(K31*(1+L31),2))),"-")</f>
        <v>1.52</v>
      </c>
      <c r="N31" s="41">
        <f t="shared" ref="N31:N33" si="16">IF(H31=0,0,IF(H31=0,0,IF($L31&lt;&gt;"-",IFERROR(TRUNC(TRUNC((H31*(1+$L31)),2)*$G31,2)+U31,0),IFERROR(TRUNC(H31*$G31,2),0))))</f>
        <v>0</v>
      </c>
      <c r="O31" s="41">
        <f t="shared" ref="O31:O33" si="17">IF(AND($H31=0,$J31=0),$Q31,IF(I31=0,0,IF($L31&lt;&gt;"-",IFERROR(TRUNC(TRUNC((I31*(1+$L31)),2)*$G31,2),0),IFERROR(TRUNC(I31*$G31,2),0))))</f>
        <v>0</v>
      </c>
      <c r="P31" s="41">
        <f>IF(J31=0,0,Q31-O31-N31)</f>
        <v>0</v>
      </c>
      <c r="Q31" s="42">
        <f t="shared" ref="Q31:Q33" si="18">IFERROR(ROUND(ROUND(M31,2)*ROUND(G31,2),2),0)</f>
        <v>0</v>
      </c>
      <c r="R31" s="95"/>
      <c r="S31" s="62"/>
      <c r="T31" s="8" t="str">
        <f t="shared" si="0"/>
        <v>4.1</v>
      </c>
      <c r="U31" s="8">
        <f t="shared" si="14"/>
        <v>0</v>
      </c>
      <c r="V31" s="62"/>
      <c r="W31" s="62"/>
      <c r="X31" s="62"/>
      <c r="Y31" s="62"/>
      <c r="Z31" s="63"/>
    </row>
    <row r="32" spans="2:26" ht="18.75" customHeight="1" x14ac:dyDescent="0.2">
      <c r="B32" s="61" t="s">
        <v>36</v>
      </c>
      <c r="C32" s="64" t="s">
        <v>44</v>
      </c>
      <c r="D32" s="36" t="s">
        <v>0</v>
      </c>
      <c r="E32" s="37" t="s">
        <v>66</v>
      </c>
      <c r="F32" s="35" t="s">
        <v>54</v>
      </c>
      <c r="G32" s="3"/>
      <c r="H32" s="38">
        <v>0.55000000000000004</v>
      </c>
      <c r="I32" s="38">
        <v>2.96</v>
      </c>
      <c r="J32" s="38">
        <v>0.61</v>
      </c>
      <c r="K32" s="39">
        <f t="shared" ref="K32:K33" si="19">SUM(H32:J32)</f>
        <v>4.12</v>
      </c>
      <c r="L32" s="40">
        <v>0.1086</v>
      </c>
      <c r="M32" s="41">
        <f t="shared" si="15"/>
        <v>4.57</v>
      </c>
      <c r="N32" s="41">
        <f t="shared" si="16"/>
        <v>0</v>
      </c>
      <c r="O32" s="41">
        <f t="shared" si="17"/>
        <v>0</v>
      </c>
      <c r="P32" s="41">
        <f t="shared" ref="P32:P33" si="20">IF(J32=0,0,Q32-O32-N32)</f>
        <v>0</v>
      </c>
      <c r="Q32" s="42">
        <f t="shared" si="18"/>
        <v>0</v>
      </c>
      <c r="R32" s="95"/>
      <c r="S32" s="62"/>
      <c r="T32" s="8" t="str">
        <f t="shared" si="0"/>
        <v>4.2</v>
      </c>
      <c r="U32" s="8" t="b">
        <f t="shared" si="14"/>
        <v>0</v>
      </c>
      <c r="V32" s="62"/>
      <c r="W32" s="62"/>
      <c r="X32" s="62"/>
      <c r="Y32" s="62"/>
      <c r="Z32" s="63"/>
    </row>
    <row r="33" spans="2:26" ht="18.75" customHeight="1" x14ac:dyDescent="0.2">
      <c r="B33" s="61" t="s">
        <v>37</v>
      </c>
      <c r="C33" s="64">
        <v>4707</v>
      </c>
      <c r="D33" s="36" t="s">
        <v>2</v>
      </c>
      <c r="E33" s="37" t="s">
        <v>72</v>
      </c>
      <c r="F33" s="35" t="s">
        <v>54</v>
      </c>
      <c r="G33" s="3"/>
      <c r="H33" s="38">
        <v>0</v>
      </c>
      <c r="I33" s="38">
        <v>21.900000000000006</v>
      </c>
      <c r="J33" s="38">
        <v>25</v>
      </c>
      <c r="K33" s="39">
        <f t="shared" si="19"/>
        <v>46.900000000000006</v>
      </c>
      <c r="L33" s="40">
        <v>0.1086</v>
      </c>
      <c r="M33" s="41">
        <f t="shared" si="15"/>
        <v>51.99</v>
      </c>
      <c r="N33" s="41">
        <f t="shared" si="16"/>
        <v>0</v>
      </c>
      <c r="O33" s="41">
        <f t="shared" si="17"/>
        <v>0</v>
      </c>
      <c r="P33" s="41">
        <f t="shared" si="20"/>
        <v>0</v>
      </c>
      <c r="Q33" s="42">
        <f t="shared" si="18"/>
        <v>0</v>
      </c>
      <c r="R33" s="95"/>
      <c r="S33" s="62"/>
      <c r="T33" s="8" t="str">
        <f t="shared" si="0"/>
        <v>4.3</v>
      </c>
      <c r="U33" s="8" t="b">
        <f t="shared" si="14"/>
        <v>0</v>
      </c>
      <c r="V33" s="62"/>
      <c r="W33" s="62"/>
      <c r="X33" s="62"/>
      <c r="Y33" s="62"/>
      <c r="Z33" s="63"/>
    </row>
    <row r="34" spans="2:26" ht="6" customHeight="1" x14ac:dyDescent="0.2">
      <c r="B34" s="45"/>
      <c r="C34" s="45"/>
      <c r="D34" s="45"/>
      <c r="E34" s="66"/>
      <c r="F34" s="45"/>
      <c r="G34" s="67"/>
      <c r="H34" s="68"/>
      <c r="I34" s="68"/>
      <c r="J34" s="68"/>
      <c r="K34" s="50"/>
      <c r="L34" s="51"/>
      <c r="M34" s="52"/>
      <c r="N34" s="52"/>
      <c r="O34" s="52"/>
      <c r="P34" s="52"/>
      <c r="Q34" s="53"/>
      <c r="R34" s="95"/>
      <c r="S34" s="62"/>
      <c r="T34" s="8">
        <f t="shared" si="0"/>
        <v>0</v>
      </c>
      <c r="U34" s="8">
        <f t="shared" ref="U34:U39" si="21">IF(J34=0,Q34-O34-(TRUNC(TRUNC(H34*(1+L34),2)*G34,2)))</f>
        <v>0</v>
      </c>
      <c r="V34" s="62"/>
      <c r="W34" s="62"/>
      <c r="X34" s="62"/>
      <c r="Y34" s="62"/>
      <c r="Z34" s="63"/>
    </row>
    <row r="35" spans="2:26" ht="15" customHeight="1" x14ac:dyDescent="0.2"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6"/>
      <c r="M35" s="57" t="str">
        <f>CONCATENATE("Subtotal ",E30)</f>
        <v>Subtotal LEVANTAMENTOS E SERVIÇOS DIVERSOS</v>
      </c>
      <c r="N35" s="58">
        <f>SUM(N31:N34)</f>
        <v>0</v>
      </c>
      <c r="O35" s="58">
        <f>SUM(O31:O34)</f>
        <v>0</v>
      </c>
      <c r="P35" s="58">
        <f>SUM(P31:P34)</f>
        <v>0</v>
      </c>
      <c r="Q35" s="59">
        <f>SUM(Q31:Q34)</f>
        <v>0</v>
      </c>
      <c r="R35" s="94"/>
      <c r="S35" s="8">
        <v>1</v>
      </c>
      <c r="T35" s="8"/>
      <c r="U35" s="8"/>
      <c r="V35" s="43">
        <f>SUM(N35:P35)</f>
        <v>0</v>
      </c>
      <c r="W35" s="8" t="str">
        <f>IF(V35&lt;&gt;Q35,"erro","ok")</f>
        <v>ok</v>
      </c>
      <c r="X35" s="8"/>
      <c r="Y35" s="8"/>
      <c r="Z35" s="9"/>
    </row>
    <row r="36" spans="2:26" ht="6" customHeight="1" x14ac:dyDescent="0.2">
      <c r="B36" s="60"/>
      <c r="C36" s="8"/>
      <c r="D36" s="16"/>
      <c r="E36" s="16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27"/>
      <c r="R36" s="92"/>
      <c r="S36" s="8"/>
      <c r="T36" s="8">
        <f t="shared" si="0"/>
        <v>0</v>
      </c>
      <c r="U36" s="8">
        <f t="shared" si="21"/>
        <v>0</v>
      </c>
      <c r="V36" s="8"/>
      <c r="W36" s="8"/>
      <c r="X36" s="8"/>
      <c r="Y36" s="8"/>
      <c r="Z36" s="9"/>
    </row>
    <row r="37" spans="2:26" ht="15" customHeight="1" x14ac:dyDescent="0.2">
      <c r="B37" s="28">
        <f>$B$30+1</f>
        <v>5</v>
      </c>
      <c r="C37" s="29"/>
      <c r="D37" s="29"/>
      <c r="E37" s="30" t="s">
        <v>62</v>
      </c>
      <c r="F37" s="31"/>
      <c r="G37" s="31"/>
      <c r="H37" s="31"/>
      <c r="I37" s="31"/>
      <c r="J37" s="31"/>
      <c r="K37" s="31"/>
      <c r="L37" s="32"/>
      <c r="M37" s="31"/>
      <c r="N37" s="31"/>
      <c r="O37" s="31"/>
      <c r="P37" s="31"/>
      <c r="Q37" s="33"/>
      <c r="R37" s="92"/>
      <c r="S37" s="8"/>
      <c r="T37" s="8">
        <f t="shared" si="0"/>
        <v>5</v>
      </c>
      <c r="U37" s="8">
        <f t="shared" si="21"/>
        <v>0</v>
      </c>
      <c r="V37" s="8"/>
      <c r="W37" s="8"/>
      <c r="X37" s="8"/>
      <c r="Y37" s="8"/>
      <c r="Z37" s="9"/>
    </row>
    <row r="38" spans="2:26" ht="30" customHeight="1" x14ac:dyDescent="0.2">
      <c r="B38" s="61" t="s">
        <v>38</v>
      </c>
      <c r="C38" s="35" t="s">
        <v>50</v>
      </c>
      <c r="D38" s="36" t="s">
        <v>0</v>
      </c>
      <c r="E38" s="37" t="s">
        <v>74</v>
      </c>
      <c r="F38" s="35" t="s">
        <v>54</v>
      </c>
      <c r="G38" s="3"/>
      <c r="H38" s="38">
        <v>7.85</v>
      </c>
      <c r="I38" s="38">
        <v>75.59</v>
      </c>
      <c r="J38" s="38">
        <v>1.24</v>
      </c>
      <c r="K38" s="39">
        <f>SUM(H38:J38)</f>
        <v>84.679999999999993</v>
      </c>
      <c r="L38" s="40">
        <v>0.1086</v>
      </c>
      <c r="M38" s="41">
        <f t="shared" ref="M38:M40" si="22">IFERROR(IF(L38="-",(ROUND(K38,2)),(ROUND(K38*(1+L38),2))),"-")</f>
        <v>93.88</v>
      </c>
      <c r="N38" s="41">
        <f t="shared" ref="N38:N40" si="23">IF(H38=0,0,IF(H38=0,0,IF($L38&lt;&gt;"-",IFERROR(TRUNC(TRUNC((H38*(1+$L38)),2)*$G38,2)+U38,0),IFERROR(TRUNC(H38*$G38,2),0))))</f>
        <v>0</v>
      </c>
      <c r="O38" s="41">
        <f t="shared" ref="O38:O40" si="24">IF(AND($H38=0,$J38=0),$Q38,IF(I38=0,0,IF($L38&lt;&gt;"-",IFERROR(TRUNC(TRUNC((I38*(1+$L38)),2)*$G38,2),0),IFERROR(TRUNC(I38*$G38,2),0))))</f>
        <v>0</v>
      </c>
      <c r="P38" s="41">
        <f>IF(J38=0,0,Q38-O38-N38)</f>
        <v>0</v>
      </c>
      <c r="Q38" s="42">
        <f t="shared" ref="Q38:Q40" si="25">IFERROR(ROUND(ROUND(M38,2)*ROUND(G38,2),2),0)</f>
        <v>0</v>
      </c>
      <c r="R38" s="95"/>
      <c r="S38" s="62"/>
      <c r="T38" s="8" t="str">
        <f t="shared" si="0"/>
        <v>5.1</v>
      </c>
      <c r="U38" s="8" t="b">
        <f t="shared" si="21"/>
        <v>0</v>
      </c>
      <c r="V38" s="62"/>
      <c r="W38" s="62"/>
      <c r="X38" s="62"/>
      <c r="Y38" s="62"/>
      <c r="Z38" s="63"/>
    </row>
    <row r="39" spans="2:26" ht="30" customHeight="1" x14ac:dyDescent="0.2">
      <c r="B39" s="61" t="s">
        <v>39</v>
      </c>
      <c r="C39" s="64" t="s">
        <v>51</v>
      </c>
      <c r="D39" s="36" t="s">
        <v>0</v>
      </c>
      <c r="E39" s="37" t="s">
        <v>75</v>
      </c>
      <c r="F39" s="35" t="s">
        <v>54</v>
      </c>
      <c r="G39" s="3"/>
      <c r="H39" s="38">
        <v>8.24</v>
      </c>
      <c r="I39" s="38">
        <v>82.39</v>
      </c>
      <c r="J39" s="38">
        <v>1.24</v>
      </c>
      <c r="K39" s="39">
        <f t="shared" ref="K39:K40" si="26">SUM(H39:J39)</f>
        <v>91.86999999999999</v>
      </c>
      <c r="L39" s="40">
        <v>0.1086</v>
      </c>
      <c r="M39" s="41">
        <f t="shared" si="22"/>
        <v>101.85</v>
      </c>
      <c r="N39" s="41">
        <f t="shared" si="23"/>
        <v>0</v>
      </c>
      <c r="O39" s="41">
        <f t="shared" si="24"/>
        <v>0</v>
      </c>
      <c r="P39" s="41">
        <f t="shared" ref="P39:P40" si="27">IF(J39=0,0,Q39-O39-N39)</f>
        <v>0</v>
      </c>
      <c r="Q39" s="42">
        <f t="shared" si="25"/>
        <v>0</v>
      </c>
      <c r="R39" s="95"/>
      <c r="S39" s="62"/>
      <c r="T39" s="8" t="str">
        <f t="shared" si="0"/>
        <v>5.2</v>
      </c>
      <c r="U39" s="8" t="b">
        <f t="shared" si="21"/>
        <v>0</v>
      </c>
      <c r="V39" s="62"/>
      <c r="W39" s="62"/>
      <c r="X39" s="62"/>
      <c r="Y39" s="62"/>
      <c r="Z39" s="63"/>
    </row>
    <row r="40" spans="2:26" ht="30" customHeight="1" x14ac:dyDescent="0.2">
      <c r="B40" s="61" t="s">
        <v>40</v>
      </c>
      <c r="C40" s="64" t="s">
        <v>52</v>
      </c>
      <c r="D40" s="36" t="s">
        <v>0</v>
      </c>
      <c r="E40" s="37" t="s">
        <v>76</v>
      </c>
      <c r="F40" s="35" t="s">
        <v>54</v>
      </c>
      <c r="G40" s="3"/>
      <c r="H40" s="38">
        <v>8.26</v>
      </c>
      <c r="I40" s="38">
        <v>80.45</v>
      </c>
      <c r="J40" s="38">
        <v>1.52</v>
      </c>
      <c r="K40" s="39">
        <f t="shared" si="26"/>
        <v>90.23</v>
      </c>
      <c r="L40" s="40">
        <v>0.1086</v>
      </c>
      <c r="M40" s="41">
        <f t="shared" si="22"/>
        <v>100.03</v>
      </c>
      <c r="N40" s="41">
        <f t="shared" si="23"/>
        <v>0</v>
      </c>
      <c r="O40" s="41">
        <f t="shared" si="24"/>
        <v>0</v>
      </c>
      <c r="P40" s="41">
        <f t="shared" si="27"/>
        <v>0</v>
      </c>
      <c r="Q40" s="42">
        <f t="shared" si="25"/>
        <v>0</v>
      </c>
      <c r="R40" s="95"/>
      <c r="S40" s="62"/>
      <c r="T40" s="8" t="str">
        <f t="shared" si="0"/>
        <v>5.3</v>
      </c>
      <c r="U40" s="8" t="b">
        <f t="shared" ref="U40" si="28">IF(J40=0,Q40-O40-(TRUNC(TRUNC(H40*(1+L40),2)*G40,2)))</f>
        <v>0</v>
      </c>
      <c r="V40" s="62"/>
      <c r="W40" s="62"/>
      <c r="X40" s="62"/>
      <c r="Y40" s="62"/>
      <c r="Z40" s="63"/>
    </row>
    <row r="41" spans="2:26" ht="6" customHeight="1" x14ac:dyDescent="0.2">
      <c r="B41" s="45"/>
      <c r="C41" s="45"/>
      <c r="D41" s="45"/>
      <c r="E41" s="66"/>
      <c r="F41" s="45"/>
      <c r="G41" s="67"/>
      <c r="H41" s="68"/>
      <c r="I41" s="68"/>
      <c r="J41" s="68"/>
      <c r="K41" s="50"/>
      <c r="L41" s="51"/>
      <c r="M41" s="52"/>
      <c r="N41" s="52"/>
      <c r="O41" s="52"/>
      <c r="P41" s="52"/>
      <c r="Q41" s="53"/>
      <c r="R41" s="95"/>
      <c r="S41" s="62"/>
      <c r="T41" s="8">
        <f t="shared" ref="T41:T43" si="29">B41</f>
        <v>0</v>
      </c>
      <c r="U41" s="8">
        <f t="shared" ref="U41:U43" si="30">IF(J41=0,Q41-O41-(TRUNC(TRUNC(H41*(1+L41),2)*G41,2)))</f>
        <v>0</v>
      </c>
      <c r="V41" s="62"/>
      <c r="W41" s="62"/>
      <c r="X41" s="62"/>
      <c r="Y41" s="62"/>
      <c r="Z41" s="63"/>
    </row>
    <row r="42" spans="2:26" ht="15" customHeight="1" x14ac:dyDescent="0.2"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6"/>
      <c r="M42" s="57" t="str">
        <f>CONCATENATE("Subtotal ",E37)</f>
        <v>Subtotal LEVANTAMENTO PLANIALTIMÉTRICO CADASTRAL - REGULARIZAÇÃO</v>
      </c>
      <c r="N42" s="58">
        <f>SUM(N38:N41)</f>
        <v>0</v>
      </c>
      <c r="O42" s="58">
        <f>SUM(O38:O41)</f>
        <v>0</v>
      </c>
      <c r="P42" s="58">
        <f>SUM(P38:P41)</f>
        <v>0</v>
      </c>
      <c r="Q42" s="59">
        <f>SUM(Q38:Q41)</f>
        <v>0</v>
      </c>
      <c r="R42" s="94"/>
      <c r="S42" s="8">
        <v>1</v>
      </c>
      <c r="T42" s="8"/>
      <c r="U42" s="8"/>
      <c r="V42" s="43">
        <f>SUM(N42:P42)</f>
        <v>0</v>
      </c>
      <c r="W42" s="8" t="str">
        <f>IF(V42&lt;&gt;Q42,"erro","ok")</f>
        <v>ok</v>
      </c>
      <c r="X42" s="8"/>
      <c r="Y42" s="8"/>
      <c r="Z42" s="9"/>
    </row>
    <row r="43" spans="2:26" ht="6" customHeight="1" x14ac:dyDescent="0.2">
      <c r="B43" s="60"/>
      <c r="C43" s="8"/>
      <c r="D43" s="16"/>
      <c r="E43" s="1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27"/>
      <c r="R43" s="8"/>
      <c r="S43" s="8"/>
      <c r="T43" s="8">
        <f t="shared" si="29"/>
        <v>0</v>
      </c>
      <c r="U43" s="8">
        <f t="shared" si="30"/>
        <v>0</v>
      </c>
      <c r="V43" s="8"/>
      <c r="W43" s="8"/>
      <c r="X43" s="8"/>
      <c r="Y43" s="8"/>
      <c r="Z43" s="9"/>
    </row>
    <row r="44" spans="2:26" ht="15" customHeight="1" x14ac:dyDescent="0.2">
      <c r="B44" s="69"/>
      <c r="C44" s="70"/>
      <c r="D44" s="70"/>
      <c r="E44" s="70"/>
      <c r="F44" s="70"/>
      <c r="G44" s="70"/>
      <c r="H44" s="70"/>
      <c r="I44" s="70"/>
      <c r="J44" s="70"/>
      <c r="K44" s="71"/>
      <c r="L44" s="72"/>
      <c r="M44" s="73" t="s">
        <v>19</v>
      </c>
      <c r="N44" s="74">
        <f>SUMIF($S11:$S43,1,N11:N43)</f>
        <v>0</v>
      </c>
      <c r="O44" s="74">
        <f>SUMIF($S11:$S43,1,O11:O43)</f>
        <v>0</v>
      </c>
      <c r="P44" s="74">
        <f>SUMIF($S11:$S43,1,P11:P43)</f>
        <v>0</v>
      </c>
      <c r="Q44" s="75">
        <f>SUMIF($S11:$S43,1,Q11:Q43)</f>
        <v>0</v>
      </c>
      <c r="R44" s="8"/>
      <c r="S44" s="8"/>
      <c r="T44" s="8"/>
      <c r="U44" s="8"/>
      <c r="V44" s="8"/>
      <c r="W44" s="8"/>
      <c r="X44" s="8"/>
      <c r="Y44" s="8"/>
      <c r="Z44" s="9"/>
    </row>
    <row r="45" spans="2:26" ht="15" customHeight="1" x14ac:dyDescent="0.2">
      <c r="B45" s="76"/>
      <c r="C45" s="77"/>
      <c r="D45" s="77"/>
      <c r="E45" s="77"/>
      <c r="F45" s="77"/>
      <c r="G45" s="77"/>
      <c r="H45" s="77"/>
      <c r="I45" s="77"/>
      <c r="J45" s="77"/>
      <c r="K45" s="78"/>
      <c r="L45" s="79"/>
      <c r="M45" s="80" t="s">
        <v>56</v>
      </c>
      <c r="N45" s="1"/>
      <c r="O45" s="2">
        <f>IFERROR(O44/Q44,0)</f>
        <v>0</v>
      </c>
      <c r="P45" s="81"/>
      <c r="Q45" s="82"/>
      <c r="R45" s="83"/>
      <c r="S45" s="83"/>
      <c r="T45" s="83"/>
      <c r="U45" s="83"/>
      <c r="V45" s="83"/>
      <c r="W45" s="83"/>
      <c r="X45" s="83"/>
      <c r="Y45" s="83"/>
      <c r="Z45" s="84"/>
    </row>
    <row r="46" spans="2:26" ht="15" customHeight="1" x14ac:dyDescent="0.2">
      <c r="B46" s="85" t="s">
        <v>20</v>
      </c>
      <c r="C46" s="86"/>
      <c r="D46" s="86"/>
      <c r="E46" s="86"/>
      <c r="F46" s="86"/>
      <c r="G46" s="86"/>
      <c r="H46" s="86"/>
      <c r="I46" s="86"/>
      <c r="J46" s="86"/>
      <c r="K46" s="87"/>
      <c r="L46" s="8"/>
      <c r="M46" s="14"/>
      <c r="N46" s="14"/>
      <c r="O46" s="14"/>
      <c r="P46" s="14"/>
      <c r="Q46" s="88"/>
      <c r="R46" s="8"/>
      <c r="S46" s="8"/>
      <c r="T46" s="8"/>
      <c r="U46" s="8"/>
      <c r="V46" s="8"/>
      <c r="W46" s="8"/>
      <c r="X46" s="8"/>
      <c r="Y46" s="8"/>
      <c r="Z46" s="9"/>
    </row>
    <row r="47" spans="2:26" ht="15" customHeight="1" x14ac:dyDescent="0.2">
      <c r="B47" s="137" t="s">
        <v>77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9"/>
      <c r="R47" s="8"/>
      <c r="S47" s="8"/>
      <c r="T47" s="8"/>
      <c r="U47" s="8"/>
      <c r="V47" s="8"/>
      <c r="W47" s="8"/>
      <c r="X47" s="8"/>
      <c r="Y47" s="8"/>
      <c r="Z47" s="9"/>
    </row>
    <row r="48" spans="2:26" ht="45" customHeight="1" x14ac:dyDescent="0.2">
      <c r="B48" s="140" t="s">
        <v>57</v>
      </c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2"/>
      <c r="R48" s="8"/>
      <c r="S48" s="8"/>
      <c r="T48" s="8"/>
      <c r="U48" s="8"/>
      <c r="V48" s="8"/>
      <c r="W48" s="8"/>
      <c r="X48" s="8"/>
      <c r="Y48" s="8"/>
      <c r="Z48" s="9"/>
    </row>
    <row r="49" spans="2:26" ht="12.75" customHeight="1" x14ac:dyDescent="0.2">
      <c r="B49" s="89"/>
      <c r="C49" s="90"/>
      <c r="D49" s="89"/>
      <c r="E49" s="89"/>
      <c r="F49" s="90"/>
      <c r="G49" s="90"/>
      <c r="H49" s="90"/>
      <c r="I49" s="90"/>
      <c r="J49" s="90"/>
      <c r="K49" s="90"/>
      <c r="L49" s="8"/>
      <c r="M49" s="90"/>
      <c r="N49" s="90"/>
      <c r="O49" s="90"/>
      <c r="P49" s="90"/>
      <c r="Q49" s="90"/>
      <c r="R49" s="8"/>
      <c r="S49" s="8"/>
      <c r="T49" s="8"/>
      <c r="U49" s="8"/>
      <c r="V49" s="8"/>
      <c r="W49" s="8"/>
      <c r="X49" s="8"/>
      <c r="Y49" s="8"/>
      <c r="Z49" s="9"/>
    </row>
    <row r="50" spans="2:26" ht="12.75" customHeight="1" x14ac:dyDescent="0.2">
      <c r="B50" s="9"/>
      <c r="C50" s="22"/>
      <c r="D50" s="25"/>
      <c r="E50" s="25"/>
      <c r="F50" s="22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9"/>
    </row>
    <row r="51" spans="2:26" ht="15" customHeight="1" x14ac:dyDescent="0.2">
      <c r="B51" s="9"/>
      <c r="C51" s="22"/>
      <c r="D51" s="25"/>
      <c r="E51" s="91"/>
      <c r="F51" s="22"/>
      <c r="G51" s="8"/>
      <c r="H51" s="8"/>
      <c r="I51" s="8"/>
      <c r="J51" s="129" t="s">
        <v>23</v>
      </c>
      <c r="K51" s="130"/>
      <c r="L51" s="135"/>
      <c r="M51" s="135"/>
      <c r="N51" s="135"/>
      <c r="O51" s="135"/>
      <c r="P51" s="135"/>
      <c r="Q51" s="136"/>
      <c r="R51" s="8"/>
      <c r="S51" s="8"/>
      <c r="T51" s="8"/>
      <c r="U51" s="8"/>
      <c r="V51" s="8"/>
      <c r="W51" s="8"/>
      <c r="X51" s="8"/>
      <c r="Y51" s="8"/>
      <c r="Z51" s="9"/>
    </row>
    <row r="52" spans="2:26" ht="15" customHeight="1" x14ac:dyDescent="0.2">
      <c r="B52" s="9"/>
      <c r="C52" s="22"/>
      <c r="D52" s="25"/>
      <c r="E52" s="91"/>
      <c r="F52" s="22"/>
      <c r="G52" s="8"/>
      <c r="H52" s="8"/>
      <c r="I52" s="8"/>
      <c r="J52" s="131" t="s">
        <v>24</v>
      </c>
      <c r="K52" s="132"/>
      <c r="L52" s="123"/>
      <c r="M52" s="123"/>
      <c r="N52" s="123"/>
      <c r="O52" s="123"/>
      <c r="P52" s="123"/>
      <c r="Q52" s="124"/>
      <c r="R52" s="8"/>
      <c r="S52" s="8"/>
      <c r="T52" s="8"/>
      <c r="U52" s="8"/>
      <c r="V52" s="8"/>
      <c r="W52" s="8"/>
      <c r="X52" s="8"/>
      <c r="Y52" s="8"/>
      <c r="Z52" s="9"/>
    </row>
    <row r="53" spans="2:26" ht="15" customHeight="1" x14ac:dyDescent="0.2">
      <c r="B53" s="9"/>
      <c r="C53" s="22"/>
      <c r="D53" s="25"/>
      <c r="E53" s="8"/>
      <c r="F53" s="22"/>
      <c r="G53" s="8"/>
      <c r="H53" s="8"/>
      <c r="I53" s="8"/>
      <c r="J53" s="131" t="s">
        <v>25</v>
      </c>
      <c r="K53" s="132"/>
      <c r="L53" s="125"/>
      <c r="M53" s="125"/>
      <c r="N53" s="125"/>
      <c r="O53" s="125"/>
      <c r="P53" s="125"/>
      <c r="Q53" s="126"/>
      <c r="R53" s="8"/>
      <c r="S53" s="8"/>
      <c r="T53" s="8"/>
      <c r="U53" s="8"/>
      <c r="V53" s="8"/>
      <c r="W53" s="8"/>
      <c r="X53" s="8"/>
      <c r="Y53" s="8"/>
      <c r="Z53" s="9"/>
    </row>
    <row r="54" spans="2:26" ht="15" customHeight="1" x14ac:dyDescent="0.2">
      <c r="B54" s="9"/>
      <c r="C54" s="22"/>
      <c r="D54" s="25"/>
      <c r="E54" s="8"/>
      <c r="F54" s="22"/>
      <c r="G54" s="8"/>
      <c r="H54" s="8"/>
      <c r="I54" s="8"/>
      <c r="J54" s="133" t="s">
        <v>78</v>
      </c>
      <c r="K54" s="134"/>
      <c r="L54" s="127"/>
      <c r="M54" s="127"/>
      <c r="N54" s="127"/>
      <c r="O54" s="127"/>
      <c r="P54" s="127"/>
      <c r="Q54" s="128"/>
      <c r="R54" s="8"/>
      <c r="S54" s="8"/>
      <c r="T54" s="8"/>
      <c r="U54" s="8"/>
      <c r="V54" s="8"/>
      <c r="W54" s="8"/>
      <c r="X54" s="8"/>
      <c r="Y54" s="8"/>
      <c r="Z54" s="9"/>
    </row>
    <row r="55" spans="2:26" ht="12.75" customHeight="1" x14ac:dyDescent="0.2">
      <c r="B55" s="9"/>
      <c r="C55" s="22"/>
      <c r="D55" s="25"/>
      <c r="E55" s="25"/>
      <c r="F55" s="22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9"/>
    </row>
    <row r="56" spans="2:26" ht="12.75" customHeight="1" x14ac:dyDescent="0.2">
      <c r="B56" s="9"/>
      <c r="C56" s="22"/>
      <c r="D56" s="25"/>
      <c r="E56" s="25"/>
      <c r="F56" s="22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9"/>
    </row>
    <row r="57" spans="2:26" ht="12.75" customHeight="1" x14ac:dyDescent="0.2">
      <c r="B57" s="9"/>
      <c r="C57" s="22"/>
      <c r="D57" s="25"/>
      <c r="E57" s="25"/>
      <c r="F57" s="22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9"/>
    </row>
    <row r="58" spans="2:26" ht="12.75" customHeight="1" x14ac:dyDescent="0.2">
      <c r="B58" s="9"/>
      <c r="C58" s="22"/>
      <c r="D58" s="25"/>
      <c r="E58" s="25"/>
      <c r="F58" s="22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9"/>
    </row>
  </sheetData>
  <sheetProtection algorithmName="SHA-512" hashValue="dqhtUD9ksCAx9j4F8eW/di0AnoJeYJstwi9QtagPJog1XyrRlkSKU28DpHOdDSs72bXLW8QLhITzVPsZIGSqCg==" saltValue="PrPtAgSEwhwoHLxOK/onAA==" spinCount="100000" sheet="1" formatCells="0" formatColumns="0" formatRows="0"/>
  <mergeCells count="29">
    <mergeCell ref="L54:Q54"/>
    <mergeCell ref="J51:K51"/>
    <mergeCell ref="J52:K52"/>
    <mergeCell ref="J53:K53"/>
    <mergeCell ref="J54:K54"/>
    <mergeCell ref="L51:Q51"/>
    <mergeCell ref="D6:L6"/>
    <mergeCell ref="D7:L7"/>
    <mergeCell ref="D5:L5"/>
    <mergeCell ref="L52:Q52"/>
    <mergeCell ref="L53:Q53"/>
    <mergeCell ref="B47:Q47"/>
    <mergeCell ref="B48:Q48"/>
    <mergeCell ref="E2:Q3"/>
    <mergeCell ref="B5:C5"/>
    <mergeCell ref="V8:X8"/>
    <mergeCell ref="N8:Q8"/>
    <mergeCell ref="C8:C9"/>
    <mergeCell ref="D8:D9"/>
    <mergeCell ref="E8:E9"/>
    <mergeCell ref="F8:F9"/>
    <mergeCell ref="G8:G9"/>
    <mergeCell ref="B4:Q4"/>
    <mergeCell ref="B6:C6"/>
    <mergeCell ref="B7:C7"/>
    <mergeCell ref="B8:B9"/>
    <mergeCell ref="H8:K8"/>
    <mergeCell ref="L8:L9"/>
    <mergeCell ref="M8:M9"/>
  </mergeCells>
  <conditionalFormatting sqref="B4:Q4 D5 M5:Q5 B5:B7 D6:Q7 B8:Q9">
    <cfRule type="expression" dxfId="12" priority="1">
      <formula>$D$6="ATENÇÃO: VALOR DESONERADO MENOR"</formula>
    </cfRule>
  </conditionalFormatting>
  <conditionalFormatting sqref="C12:D12 G12 C17:D18 G17:G18 C23:D26 G23:G26 C31:D33 G31:G33 C38:D40 G38:G40">
    <cfRule type="expression" dxfId="11" priority="5">
      <formula>#REF!=1</formula>
    </cfRule>
  </conditionalFormatting>
  <conditionalFormatting sqref="H12:L12 H17:L18 H23:L26 H31:L33 H38:L40">
    <cfRule type="expression" dxfId="10" priority="3">
      <formula>#REF!=2</formula>
    </cfRule>
  </conditionalFormatting>
  <conditionalFormatting sqref="L12 L17:L18 L23:L26 L31:L33 L38:L40">
    <cfRule type="expression" dxfId="9" priority="4">
      <formula>#REF!=1</formula>
    </cfRule>
  </conditionalFormatting>
  <conditionalFormatting sqref="N20:P20">
    <cfRule type="cellIs" dxfId="8" priority="60" operator="lessThan">
      <formula>0</formula>
    </cfRule>
  </conditionalFormatting>
  <conditionalFormatting sqref="N21:P45 N12:P19">
    <cfRule type="cellIs" dxfId="7" priority="101" operator="lessThan">
      <formula>0</formula>
    </cfRule>
  </conditionalFormatting>
  <conditionalFormatting sqref="N14:Q14">
    <cfRule type="expression" dxfId="6" priority="61">
      <formula>$W$14="erro"</formula>
    </cfRule>
  </conditionalFormatting>
  <conditionalFormatting sqref="N20:Q20">
    <cfRule type="expression" dxfId="5" priority="57">
      <formula>$W$20="erro"</formula>
    </cfRule>
    <cfRule type="expression" dxfId="4" priority="58">
      <formula>$W$14="erro"</formula>
    </cfRule>
  </conditionalFormatting>
  <conditionalFormatting sqref="N28:Q28">
    <cfRule type="expression" dxfId="3" priority="96">
      <formula>$W$14="erro"</formula>
    </cfRule>
  </conditionalFormatting>
  <conditionalFormatting sqref="N35:Q35">
    <cfRule type="expression" dxfId="2" priority="56">
      <formula>$W$35="erro"</formula>
    </cfRule>
    <cfRule type="expression" dxfId="1" priority="94">
      <formula>$W$14="erro"</formula>
    </cfRule>
  </conditionalFormatting>
  <conditionalFormatting sqref="N42:Q42">
    <cfRule type="expression" dxfId="0" priority="92">
      <formula>$W$14="erro"</formula>
    </cfRule>
  </conditionalFormatting>
  <dataValidations count="3">
    <dataValidation type="list" allowBlank="1" showErrorMessage="1" sqref="D19" xr:uid="{00000000-0002-0000-0A00-000000000000}">
      <formula1>#REF!</formula1>
    </dataValidation>
    <dataValidation type="list" allowBlank="1" showInputMessage="1" showErrorMessage="1" promptTitle="Aviso" prompt="Utilizar apenas as fontes predeterminadas" sqref="D23:D26 D31:D33 D38:D40 D12 D17:D18" xr:uid="{00000000-0002-0000-0A00-000001000000}">
      <formula1>#REF!</formula1>
    </dataValidation>
    <dataValidation type="list" allowBlank="1" showErrorMessage="1" sqref="L17:L18 L23:L26 L31:L33 L38:L40 L12" xr:uid="{00000000-0002-0000-0A00-000002000000}">
      <formula1>IF($K$5="Tabela Desonerada",#REF!,#REF!)</formula1>
    </dataValidation>
  </dataValidations>
  <printOptions horizontalCentered="1"/>
  <pageMargins left="0.59055118110236227" right="0.59055118110236227" top="0.78740157480314965" bottom="0.78740157480314965" header="0" footer="0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512.2024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Lombardi</dc:creator>
  <cp:lastModifiedBy>Tainan Ely Clarino</cp:lastModifiedBy>
  <cp:lastPrinted>2022-01-19T15:45:49Z</cp:lastPrinted>
  <dcterms:created xsi:type="dcterms:W3CDTF">2017-09-29T18:48:58Z</dcterms:created>
  <dcterms:modified xsi:type="dcterms:W3CDTF">2026-03-16T12:18:23Z</dcterms:modified>
</cp:coreProperties>
</file>