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44C21527-D50C-4D8F-A257-AB6673BE8A57}" xr6:coauthVersionLast="47" xr6:coauthVersionMax="47" xr10:uidLastSave="{00000000-0000-0000-0000-000000000000}"/>
  <bookViews>
    <workbookView xWindow="28680" yWindow="-240" windowWidth="29040" windowHeight="15840" tabRatio="910" xr2:uid="{00000000-000D-0000-FFFF-FFFF00000000}"/>
  </bookViews>
  <sheets>
    <sheet name="PE 218.2025" sheetId="9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9" l="1"/>
  <c r="U15" i="9"/>
  <c r="U40" i="9"/>
  <c r="T40" i="9" l="1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3" i="9"/>
  <c r="T12" i="9"/>
  <c r="K19" i="9" l="1"/>
  <c r="K17" i="9" l="1"/>
  <c r="M19" i="9"/>
  <c r="Q19" i="9" s="1"/>
  <c r="O19" i="9" s="1"/>
  <c r="K12" i="9"/>
  <c r="K20" i="9"/>
  <c r="P19" i="9" l="1"/>
  <c r="U19" i="9"/>
  <c r="M17" i="9"/>
  <c r="Q17" i="9" s="1"/>
  <c r="K18" i="9"/>
  <c r="M12" i="9"/>
  <c r="Q12" i="9" s="1"/>
  <c r="K21" i="9"/>
  <c r="U20" i="9" l="1"/>
  <c r="O20" i="9"/>
  <c r="O12" i="9"/>
  <c r="P12" i="9" s="1"/>
  <c r="M20" i="9"/>
  <c r="Q20" i="9" s="1"/>
  <c r="K22" i="9"/>
  <c r="P20" i="9" l="1"/>
  <c r="U18" i="9"/>
  <c r="O18" i="9"/>
  <c r="U17" i="9"/>
  <c r="O17" i="9"/>
  <c r="P17" i="9" s="1"/>
  <c r="U21" i="9"/>
  <c r="O21" i="9"/>
  <c r="M18" i="9"/>
  <c r="Q18" i="9" s="1"/>
  <c r="M21" i="9"/>
  <c r="Q21" i="9" s="1"/>
  <c r="U12" i="9"/>
  <c r="K23" i="9"/>
  <c r="N43" i="9"/>
  <c r="P21" i="9" l="1"/>
  <c r="P18" i="9"/>
  <c r="M22" i="9"/>
  <c r="Q22" i="9" s="1"/>
  <c r="K24" i="9"/>
  <c r="M23" i="9" l="1"/>
  <c r="Q23" i="9" s="1"/>
  <c r="K25" i="9"/>
  <c r="K27" i="9" l="1"/>
  <c r="M25" i="9" l="1"/>
  <c r="Q25" i="9" s="1"/>
  <c r="U26" i="9"/>
  <c r="K28" i="9"/>
  <c r="M28" i="9" l="1"/>
  <c r="Q28" i="9" s="1"/>
  <c r="K26" i="9" l="1"/>
  <c r="K29" i="9"/>
  <c r="K32" i="9"/>
  <c r="K36" i="9"/>
  <c r="K31" i="9"/>
  <c r="K34" i="9"/>
  <c r="K30" i="9"/>
  <c r="K33" i="9"/>
  <c r="K35" i="9"/>
  <c r="O26" i="9" l="1"/>
  <c r="M31" i="9"/>
  <c r="Q31" i="9" s="1"/>
  <c r="M32" i="9"/>
  <c r="Q32" i="9" s="1"/>
  <c r="M27" i="9"/>
  <c r="Q27" i="9" s="1"/>
  <c r="M29" i="9"/>
  <c r="Q29" i="9" s="1"/>
  <c r="M24" i="9"/>
  <c r="Q24" i="9" s="1"/>
  <c r="M30" i="9"/>
  <c r="Q30" i="9" s="1"/>
  <c r="M33" i="9"/>
  <c r="Q33" i="9" s="1"/>
  <c r="M35" i="9"/>
  <c r="Q35" i="9" s="1"/>
  <c r="M36" i="9"/>
  <c r="Q36" i="9" s="1"/>
  <c r="M34" i="9"/>
  <c r="Q34" i="9" s="1"/>
  <c r="M26" i="9" l="1"/>
  <c r="Q26" i="9" s="1"/>
  <c r="K38" i="9"/>
  <c r="K37" i="9"/>
  <c r="K39" i="9"/>
  <c r="P26" i="9" l="1"/>
  <c r="M38" i="9" l="1"/>
  <c r="Q38" i="9" s="1"/>
  <c r="M37" i="9"/>
  <c r="Q37" i="9" s="1"/>
  <c r="M39" i="9"/>
  <c r="Q39" i="9" s="1"/>
  <c r="Q14" i="9" l="1"/>
  <c r="Q41" i="9"/>
  <c r="U24" i="9"/>
  <c r="O24" i="9"/>
  <c r="P24" i="9" s="1"/>
  <c r="Q16" i="9"/>
  <c r="U39" i="9"/>
  <c r="O39" i="9"/>
  <c r="P39" i="9" s="1"/>
  <c r="U32" i="9"/>
  <c r="O32" i="9"/>
  <c r="P32" i="9" s="1"/>
  <c r="U25" i="9"/>
  <c r="O25" i="9"/>
  <c r="P25" i="9" s="1"/>
  <c r="U35" i="9"/>
  <c r="O35" i="9"/>
  <c r="P35" i="9" s="1"/>
  <c r="U38" i="9"/>
  <c r="O38" i="9"/>
  <c r="P38" i="9" s="1"/>
  <c r="U22" i="9"/>
  <c r="O22" i="9"/>
  <c r="P22" i="9" s="1"/>
  <c r="U37" i="9"/>
  <c r="O37" i="9"/>
  <c r="P37" i="9" s="1"/>
  <c r="U29" i="9"/>
  <c r="O29" i="9"/>
  <c r="P29" i="9" s="1"/>
  <c r="U23" i="9"/>
  <c r="O23" i="9"/>
  <c r="P23" i="9" s="1"/>
  <c r="U27" i="9"/>
  <c r="O27" i="9"/>
  <c r="P27" i="9" s="1"/>
  <c r="U34" i="9"/>
  <c r="O34" i="9"/>
  <c r="P34" i="9" s="1"/>
  <c r="U36" i="9"/>
  <c r="O36" i="9"/>
  <c r="P36" i="9" s="1"/>
  <c r="U28" i="9"/>
  <c r="O28" i="9"/>
  <c r="P28" i="9" s="1"/>
  <c r="U31" i="9"/>
  <c r="O31" i="9"/>
  <c r="P31" i="9" s="1"/>
  <c r="U33" i="9"/>
  <c r="O33" i="9"/>
  <c r="P33" i="9" s="1"/>
  <c r="U30" i="9"/>
  <c r="O30" i="9"/>
  <c r="P30" i="9" s="1"/>
  <c r="Q43" i="9"/>
  <c r="Q11" i="9"/>
  <c r="P14" i="9" l="1"/>
  <c r="O14" i="9"/>
  <c r="U14" i="9" s="1"/>
  <c r="P41" i="9"/>
  <c r="P43" i="9" s="1"/>
  <c r="U16" i="9"/>
  <c r="O41" i="9"/>
  <c r="U41" i="9" s="1"/>
  <c r="V14" i="9" l="1"/>
  <c r="W14" i="9" s="1"/>
  <c r="O43" i="9"/>
  <c r="O44" i="9" s="1"/>
  <c r="V41" i="9"/>
  <c r="W41" i="9" s="1"/>
</calcChain>
</file>

<file path=xl/sharedStrings.xml><?xml version="1.0" encoding="utf-8"?>
<sst xmlns="http://schemas.openxmlformats.org/spreadsheetml/2006/main" count="159" uniqueCount="111">
  <si>
    <t>CCU</t>
  </si>
  <si>
    <t>CREA</t>
  </si>
  <si>
    <t>Tabela Não Desonerada</t>
  </si>
  <si>
    <t>PLANILHA ORÇAMENTÁRIA</t>
  </si>
  <si>
    <t>Local:</t>
  </si>
  <si>
    <t>Item</t>
  </si>
  <si>
    <t>Código</t>
  </si>
  <si>
    <t>Fonte</t>
  </si>
  <si>
    <t>Descrição</t>
  </si>
  <si>
    <t>Unid.</t>
  </si>
  <si>
    <t>Quant.</t>
  </si>
  <si>
    <t>Custo Unitário (R$)</t>
  </si>
  <si>
    <t>BDI</t>
  </si>
  <si>
    <t>Preço Unitário (R$)</t>
  </si>
  <si>
    <t>Preço Total (R$)</t>
  </si>
  <si>
    <t>Mão de Obra</t>
  </si>
  <si>
    <t>Total</t>
  </si>
  <si>
    <t xml:space="preserve"> TOTAL GERAL DO ORÇAMENTO R$</t>
  </si>
  <si>
    <t>Observações:</t>
  </si>
  <si>
    <t>Processo SEI:</t>
  </si>
  <si>
    <t>Objeto:</t>
  </si>
  <si>
    <t>Responsável Técnico:</t>
  </si>
  <si>
    <t>Título:</t>
  </si>
  <si>
    <t>Matrícula:</t>
  </si>
  <si>
    <t>Encargos sociais SINAPI (hora):</t>
  </si>
  <si>
    <t>Encargos sociais SINAPI (mês):</t>
  </si>
  <si>
    <t>1.1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</si>
  <si>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</si>
  <si>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</si>
  <si>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</si>
  <si>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</si>
  <si>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</si>
  <si>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</si>
  <si>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</si>
  <si>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</si>
  <si>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</si>
  <si>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</si>
  <si>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</si>
  <si>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</si>
  <si>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</si>
  <si>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</si>
  <si>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</si>
  <si>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</si>
  <si>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</si>
  <si>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</si>
  <si>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</si>
  <si>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</si>
  <si>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</si>
  <si>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</si>
  <si>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</si>
  <si>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CCU-01</t>
  </si>
  <si>
    <t>CCU-02</t>
  </si>
  <si>
    <t>CCU-03</t>
  </si>
  <si>
    <t>CCU-04</t>
  </si>
  <si>
    <t>CCU-05</t>
  </si>
  <si>
    <t>CCU-06</t>
  </si>
  <si>
    <t>CCU-07</t>
  </si>
  <si>
    <t>CCU-08</t>
  </si>
  <si>
    <t>CCU-09</t>
  </si>
  <si>
    <t>CCU-10</t>
  </si>
  <si>
    <t>CCU-11</t>
  </si>
  <si>
    <t>CCU-12</t>
  </si>
  <si>
    <t>CCU-13</t>
  </si>
  <si>
    <t>CCU-14</t>
  </si>
  <si>
    <t>CCU-15</t>
  </si>
  <si>
    <t>CCU-16</t>
  </si>
  <si>
    <t>CCU-17</t>
  </si>
  <si>
    <t>CCU-18</t>
  </si>
  <si>
    <t>CCU-19</t>
  </si>
  <si>
    <t>CCU-20</t>
  </si>
  <si>
    <t>CCU-21</t>
  </si>
  <si>
    <t>CCU-22</t>
  </si>
  <si>
    <t>CCU-23</t>
  </si>
  <si>
    <t>UN</t>
  </si>
  <si>
    <t>Percentual de mão de obra em relação ao valor total (Ordem de Serviço nº 03/2021)</t>
  </si>
  <si>
    <t>Material + Equipamento</t>
  </si>
  <si>
    <t>2 - O BDI utilizado deverá respeitar o percentual máximo e diretrizes definidas pelo Decreto Municipal nº 23.379/2025, bem como o BDI diferenciado para o fornecimento de materiais e/ou equipamentos de natureza específica, que possam ser fornecidos por empresas com especialidades próprias e diversas da empresa a ser contratada;
3 - Foi utilizada fórmula arred em duas casas decimais para o preço total.</t>
  </si>
  <si>
    <t>25.0.000038060-4</t>
  </si>
  <si>
    <t>PLACA ORIENTATIVA - GALVANIZADA</t>
  </si>
  <si>
    <t>LIXEIRA DUPLO_60L</t>
  </si>
  <si>
    <t xml:space="preserve">SIMULADOR DE CAMINHADA TRIPLO </t>
  </si>
  <si>
    <t xml:space="preserve">ESQUI TRIPLO CONJUGADO </t>
  </si>
  <si>
    <t>PRESSÃO DE PERNAS TRIPLO</t>
  </si>
  <si>
    <t>MULTIEXERCITADOR SEIS FUNÇÕES</t>
  </si>
  <si>
    <t xml:space="preserve">SIMULADOR DE REMO INDIVIDUAL </t>
  </si>
  <si>
    <t>ADUÇÃO E ABDUÇÃO PÊNDULO DUPLO</t>
  </si>
  <si>
    <t xml:space="preserve">PUXADOR DUPLO COM ARTICULAÇÃO SUPERIOR </t>
  </si>
  <si>
    <t>PEITORAL DUPLO COM ARTICULAÇÃO SUPERIOR</t>
  </si>
  <si>
    <t>ABDOMINAL INDIVIDUAL</t>
  </si>
  <si>
    <t>REMADA APC</t>
  </si>
  <si>
    <t>VOADOR PEITORAL COM VOADOR DORSAL APC</t>
  </si>
  <si>
    <t>SIMULADOR DE CAMINHADA INFANTIL</t>
  </si>
  <si>
    <t>SIMULADOR DE CAVALGADA INFANTIL</t>
  </si>
  <si>
    <t>ESQUI INFANTIL</t>
  </si>
  <si>
    <t>EQUIPAMENTO (ESTAÇÃO SAÚDE) MULTI-EXERCITADOR FIXO</t>
  </si>
  <si>
    <t>ALONGADOR COM TRÊS ALTURAS</t>
  </si>
  <si>
    <t>ROTAÇÃO DIAGONAL DUPLA</t>
  </si>
  <si>
    <t>ROTAÇÃO VERTICAL DUPLO</t>
  </si>
  <si>
    <t>SIMULADOR DE CAVALGADA TRIPLO</t>
  </si>
  <si>
    <t>SURF DUPLO</t>
  </si>
  <si>
    <t>ANOTAÇÃO DE RESPONSABILIDADE TÉCNICA</t>
  </si>
  <si>
    <t xml:space="preserve">FORNECIMENTO E INSTALAÇÃO DE EQUIPAMENTOS PARA ACADEMIA AO AR LIVRE </t>
  </si>
  <si>
    <t>DESPESAS LEGAIS, LICENÇAS, TAXAS, CONTRIBUIÇÕES</t>
  </si>
  <si>
    <t>Subtotal DESPESAS LEGAIS, LICENÇAS, TAXAS, CONTRIBUIÇÕES</t>
  </si>
  <si>
    <t>BANCO COM ENCOSTO_1,60M</t>
  </si>
  <si>
    <t xml:space="preserve">Subtotal FORNECIMENTO E INSTALAÇÃO DE EQUIPAMENTOS PARA ACADEMIA AO AR LIVRE </t>
  </si>
  <si>
    <t>1 - Foi utilizada data base SINAPI jun/2025;</t>
  </si>
  <si>
    <t>(preencher este campo com o local da prestação dos serviços)</t>
  </si>
  <si>
    <r>
      <t xml:space="preserve">PE 218/2025
</t>
    </r>
    <r>
      <rPr>
        <b/>
        <sz val="10"/>
        <color theme="1"/>
        <rFont val="Arial"/>
        <family val="2"/>
      </rPr>
      <t xml:space="preserve">
</t>
    </r>
    <r>
      <rPr>
        <b/>
        <sz val="18"/>
        <color theme="1"/>
        <rFont val="Arial"/>
        <family val="2"/>
      </rPr>
      <t xml:space="preserve">REGISTRO DE PREÇOS DE EQUIPAMENTOS DE ACADEMIAS AO AR LIVRE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Vigência da Ata: de 13/11/2025 a 13/11/2026</t>
    </r>
  </si>
  <si>
    <t>CREA-RS:</t>
  </si>
  <si>
    <t>Registro de preços para aquisição de equipamentos de academias ao ar livre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</si>
</sst>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16]mmm\-yy"/>
    <numFmt numFmtId="165" formatCode="_(* #,##0.00_);_(* \(#,##0.00\);_(* \-??_);_(@_)"/>
    <numFmt numFmtId="166" formatCode="#,##0.00\ ;&quot; (&quot;#,##0.00\);&quot; -&quot;#\ ;@\ "/>
  </numFmts>
  <fonts count="2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rgb="FFD8D8D8"/>
      <name val="Arial"/>
      <family val="2"/>
    </font>
    <font>
      <sz val="8"/>
      <color theme="1"/>
      <name val="Arial"/>
      <family val="2"/>
    </font>
    <font>
      <sz val="8"/>
      <color theme="1"/>
      <name val="Arial1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entury Gothic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9"/>
    <xf numFmtId="9" fontId="1" fillId="0" borderId="9" applyFont="0" applyFill="0" applyBorder="0" applyAlignment="0" applyProtection="0"/>
    <xf numFmtId="44" fontId="1" fillId="0" borderId="9" applyFont="0" applyFill="0" applyBorder="0" applyAlignment="0" applyProtection="0"/>
    <xf numFmtId="9" fontId="17" fillId="0" borderId="0" applyFont="0" applyFill="0" applyBorder="0" applyAlignment="0" applyProtection="0"/>
    <xf numFmtId="0" fontId="20" fillId="0" borderId="9"/>
    <xf numFmtId="0" fontId="21" fillId="0" borderId="9"/>
  </cellStyleXfs>
  <cellXfs count="142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9" fillId="6" borderId="25" xfId="0" applyNumberFormat="1" applyFont="1" applyFill="1" applyBorder="1" applyAlignment="1" applyProtection="1">
      <alignment horizontal="center" vertical="center" wrapText="1"/>
      <protection locked="0"/>
    </xf>
    <xf numFmtId="9" fontId="11" fillId="5" borderId="37" xfId="4" applyFont="1" applyFill="1" applyBorder="1" applyAlignment="1" applyProtection="1">
      <alignment horizontal="center" vertical="center"/>
    </xf>
    <xf numFmtId="10" fontId="11" fillId="5" borderId="37" xfId="4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2" fillId="2" borderId="10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10" fontId="2" fillId="2" borderId="10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right" vertical="center"/>
    </xf>
    <xf numFmtId="10" fontId="2" fillId="2" borderId="14" xfId="0" applyNumberFormat="1" applyFont="1" applyFill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vertical="center"/>
    </xf>
    <xf numFmtId="0" fontId="2" fillId="5" borderId="22" xfId="0" applyFont="1" applyFill="1" applyBorder="1" applyAlignment="1">
      <alignment horizontal="center" vertical="center"/>
    </xf>
    <xf numFmtId="165" fontId="8" fillId="5" borderId="23" xfId="0" applyNumberFormat="1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166" fontId="10" fillId="0" borderId="2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10" fontId="9" fillId="0" borderId="25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center" vertical="center" wrapText="1"/>
    </xf>
    <xf numFmtId="2" fontId="9" fillId="3" borderId="28" xfId="0" applyNumberFormat="1" applyFont="1" applyFill="1" applyBorder="1" applyAlignment="1">
      <alignment horizontal="center" vertical="center" wrapText="1"/>
    </xf>
    <xf numFmtId="2" fontId="9" fillId="3" borderId="29" xfId="0" applyNumberFormat="1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165" fontId="9" fillId="0" borderId="27" xfId="0" applyNumberFormat="1" applyFont="1" applyBorder="1" applyAlignment="1">
      <alignment horizontal="center" vertical="center"/>
    </xf>
    <xf numFmtId="0" fontId="6" fillId="5" borderId="21" xfId="0" applyFont="1" applyFill="1" applyBorder="1" applyAlignment="1">
      <alignment horizontal="right" vertical="center" wrapText="1"/>
    </xf>
    <xf numFmtId="0" fontId="6" fillId="5" borderId="22" xfId="0" applyFont="1" applyFill="1" applyBorder="1" applyAlignment="1">
      <alignment horizontal="right" vertical="center" wrapText="1"/>
    </xf>
    <xf numFmtId="0" fontId="11" fillId="5" borderId="22" xfId="0" applyFont="1" applyFill="1" applyBorder="1" applyAlignment="1">
      <alignment horizontal="right" vertical="center"/>
    </xf>
    <xf numFmtId="4" fontId="11" fillId="5" borderId="31" xfId="0" applyNumberFormat="1" applyFont="1" applyFill="1" applyBorder="1" applyAlignment="1">
      <alignment horizontal="center" vertical="center"/>
    </xf>
    <xf numFmtId="4" fontId="6" fillId="5" borderId="3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166" fontId="9" fillId="0" borderId="25" xfId="0" applyNumberFormat="1" applyFont="1" applyBorder="1" applyAlignment="1">
      <alignment horizontal="center" vertical="center" wrapText="1"/>
    </xf>
    <xf numFmtId="166" fontId="10" fillId="0" borderId="27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4" fontId="9" fillId="3" borderId="28" xfId="0" applyNumberFormat="1" applyFont="1" applyFill="1" applyBorder="1" applyAlignment="1">
      <alignment horizontal="center" vertical="center" wrapText="1"/>
    </xf>
    <xf numFmtId="4" fontId="9" fillId="3" borderId="29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49" fontId="12" fillId="5" borderId="40" xfId="0" applyNumberFormat="1" applyFont="1" applyFill="1" applyBorder="1" applyAlignment="1">
      <alignment horizontal="right" vertical="center" wrapText="1"/>
    </xf>
    <xf numFmtId="49" fontId="12" fillId="5" borderId="41" xfId="0" applyNumberFormat="1" applyFont="1" applyFill="1" applyBorder="1" applyAlignment="1">
      <alignment horizontal="right" vertical="center" wrapText="1"/>
    </xf>
    <xf numFmtId="0" fontId="6" fillId="5" borderId="41" xfId="0" applyFont="1" applyFill="1" applyBorder="1" applyAlignment="1">
      <alignment horizontal="right" vertical="center" wrapText="1"/>
    </xf>
    <xf numFmtId="0" fontId="2" fillId="5" borderId="41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right" vertical="center"/>
    </xf>
    <xf numFmtId="4" fontId="11" fillId="5" borderId="42" xfId="0" applyNumberFormat="1" applyFont="1" applyFill="1" applyBorder="1" applyAlignment="1">
      <alignment horizontal="center" vertical="center"/>
    </xf>
    <xf numFmtId="4" fontId="6" fillId="5" borderId="42" xfId="0" applyNumberFormat="1" applyFont="1" applyFill="1" applyBorder="1" applyAlignment="1">
      <alignment horizontal="center" vertical="center"/>
    </xf>
    <xf numFmtId="49" fontId="12" fillId="5" borderId="37" xfId="0" applyNumberFormat="1" applyFont="1" applyFill="1" applyBorder="1" applyAlignment="1">
      <alignment horizontal="right" vertical="center" wrapText="1"/>
    </xf>
    <xf numFmtId="0" fontId="18" fillId="5" borderId="37" xfId="0" applyFont="1" applyFill="1" applyBorder="1" applyAlignment="1">
      <alignment horizontal="right" vertical="center" wrapText="1"/>
    </xf>
    <xf numFmtId="0" fontId="2" fillId="5" borderId="37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right" vertical="center"/>
    </xf>
    <xf numFmtId="4" fontId="11" fillId="5" borderId="37" xfId="0" applyNumberFormat="1" applyFont="1" applyFill="1" applyBorder="1" applyAlignment="1">
      <alignment horizontal="center" vertical="center"/>
    </xf>
    <xf numFmtId="4" fontId="6" fillId="5" borderId="3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6" fillId="3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3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49" fontId="6" fillId="3" borderId="15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33" xfId="0" applyFont="1" applyFill="1" applyBorder="1" applyAlignment="1" applyProtection="1">
      <alignment vertical="center"/>
      <protection locked="0"/>
    </xf>
    <xf numFmtId="0" fontId="6" fillId="2" borderId="36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4" borderId="7" xfId="0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6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right" vertical="center"/>
      <protection locked="0"/>
    </xf>
    <xf numFmtId="0" fontId="2" fillId="2" borderId="34" xfId="0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1" fontId="2" fillId="2" borderId="9" xfId="0" applyNumberFormat="1" applyFont="1" applyFill="1" applyBorder="1" applyAlignment="1" applyProtection="1">
      <alignment horizontal="left" vertical="center"/>
      <protection locked="0"/>
    </xf>
    <xf numFmtId="1" fontId="2" fillId="2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</cellXfs>
  <cellStyles count="7">
    <cellStyle name="Moeda 2" xfId="3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4" xfId="6" xr:uid="{3AE28D7C-1191-4172-AAF2-18B9DDE6BACB}"/>
    <cellStyle name="Porcentagem" xfId="4" builtinId="5"/>
    <cellStyle name="Porcentagem 2" xfId="2" xr:uid="{00000000-0005-0000-0000-000007000000}"/>
  </cellStyles>
  <dxfs count="9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48DD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158750</xdr:colOff>
      <xdr:row>1</xdr:row>
      <xdr:rowOff>228599</xdr:rowOff>
    </xdr:from>
    <xdr:ext cx="946149" cy="967318"/>
    <xdr:pic>
      <xdr:nvPicPr>
        <xdr:cNvPr id="3" name="image2.gif">
          <a:extLst>
            <a:ext uri="{FF2B5EF4-FFF2-40B4-BE49-F238E27FC236}">
              <a16:creationId xmlns:a16="http://schemas.microsoft.com/office/drawing/2014/main" id="{194FEBF1-5889-460A-AA63-D5149C87C6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0333" y="228599"/>
          <a:ext cx="946149" cy="96731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>
    <tabColor rgb="FF548DD4"/>
    <pageSetUpPr fitToPage="1"/>
  </sheetPr>
  <dimension ref="B2:AC57"/>
  <sheetViews>
    <sheetView showGridLines="0" tabSelected="1" zoomScale="90" zoomScaleNormal="90" workbookViewId="0">
      <selection activeCell="D7" sqref="D7:L7"/>
    </sheetView>
  </sheetViews>
  <sheetFormatPr defaultColWidth="12.625" defaultRowHeight="15" customHeight="1" x14ac:dyDescent="0.2"/>
  <cols>
    <col min="1" max="1" width="2.5" style="91" customWidth="1"/>
    <col min="2" max="2" width="6.625" style="91" customWidth="1"/>
    <col min="3" max="3" width="8.625" style="91" customWidth="1"/>
    <col min="4" max="4" width="9.625" style="91" customWidth="1"/>
    <col min="5" max="5" width="50.75" style="91" customWidth="1"/>
    <col min="6" max="6" width="6.625" style="91" customWidth="1"/>
    <col min="7" max="7" width="9.625" style="91" customWidth="1"/>
    <col min="8" max="8" width="7.125" style="91" hidden="1" customWidth="1"/>
    <col min="9" max="9" width="9.625" style="91" customWidth="1"/>
    <col min="10" max="10" width="11.625" style="91" customWidth="1"/>
    <col min="11" max="13" width="9.625" style="91" customWidth="1"/>
    <col min="14" max="14" width="7.125" style="91" hidden="1" customWidth="1"/>
    <col min="15" max="15" width="10.5" style="91" customWidth="1"/>
    <col min="16" max="16" width="11.75" style="91" customWidth="1"/>
    <col min="17" max="17" width="11.625" style="91" customWidth="1"/>
    <col min="18" max="18" width="9.625" style="141" customWidth="1"/>
    <col min="19" max="19" width="1.75" style="91" hidden="1" customWidth="1"/>
    <col min="20" max="20" width="4.875" style="91" hidden="1" customWidth="1"/>
    <col min="21" max="21" width="6.125" style="91" hidden="1" customWidth="1"/>
    <col min="22" max="22" width="4" style="91" hidden="1" customWidth="1"/>
    <col min="23" max="23" width="2.625" style="91" hidden="1" customWidth="1"/>
    <col min="24" max="26" width="7.625" style="90" customWidth="1"/>
    <col min="27" max="29" width="12.625" style="90"/>
    <col min="30" max="16384" width="12.625" style="91"/>
  </cols>
  <sheetData>
    <row r="2" spans="2:26" ht="56.25" customHeight="1" x14ac:dyDescent="0.2">
      <c r="B2" s="106" t="s">
        <v>108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6"/>
      <c r="S2" s="6"/>
      <c r="T2" s="6"/>
      <c r="U2" s="6"/>
      <c r="V2" s="6"/>
      <c r="W2" s="6"/>
      <c r="X2" s="6"/>
      <c r="Y2" s="6"/>
      <c r="Z2" s="89"/>
    </row>
    <row r="3" spans="2:26" ht="56.25" customHeight="1" x14ac:dyDescent="0.2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/>
      <c r="R3" s="6"/>
      <c r="S3" s="6"/>
      <c r="T3" s="6"/>
      <c r="U3" s="6"/>
      <c r="V3" s="6"/>
      <c r="W3" s="6"/>
      <c r="X3" s="6"/>
      <c r="Y3" s="6"/>
      <c r="Z3" s="89"/>
    </row>
    <row r="4" spans="2:26" ht="22.5" customHeight="1" x14ac:dyDescent="0.2">
      <c r="B4" s="121" t="s">
        <v>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3"/>
      <c r="R4" s="6"/>
      <c r="S4" s="6"/>
      <c r="T4" s="6"/>
      <c r="U4" s="6"/>
      <c r="V4" s="6"/>
      <c r="W4" s="6"/>
      <c r="X4" s="6"/>
      <c r="Y4" s="6"/>
      <c r="Z4" s="89"/>
    </row>
    <row r="5" spans="2:26" ht="22.5" customHeight="1" x14ac:dyDescent="0.2">
      <c r="B5" s="113" t="s">
        <v>19</v>
      </c>
      <c r="C5" s="114"/>
      <c r="D5" s="112" t="s">
        <v>77</v>
      </c>
      <c r="E5" s="112"/>
      <c r="F5" s="112"/>
      <c r="G5" s="112"/>
      <c r="H5" s="112"/>
      <c r="I5" s="112"/>
      <c r="J5" s="112"/>
      <c r="K5" s="112"/>
      <c r="L5" s="112"/>
      <c r="M5" s="92"/>
      <c r="N5" s="7"/>
      <c r="O5" s="7"/>
      <c r="P5" s="8" t="s">
        <v>2</v>
      </c>
      <c r="Q5" s="9"/>
      <c r="R5" s="6"/>
      <c r="S5" s="6"/>
      <c r="T5" s="6"/>
      <c r="U5" s="6"/>
      <c r="V5" s="6"/>
      <c r="W5" s="6"/>
      <c r="X5" s="6"/>
      <c r="Y5" s="6"/>
      <c r="Z5" s="89"/>
    </row>
    <row r="6" spans="2:26" ht="30" customHeight="1" x14ac:dyDescent="0.2">
      <c r="B6" s="113" t="s">
        <v>20</v>
      </c>
      <c r="C6" s="98"/>
      <c r="D6" s="128" t="s">
        <v>110</v>
      </c>
      <c r="E6" s="128"/>
      <c r="F6" s="128"/>
      <c r="G6" s="128"/>
      <c r="H6" s="128"/>
      <c r="I6" s="128"/>
      <c r="J6" s="128"/>
      <c r="K6" s="128"/>
      <c r="L6" s="128"/>
      <c r="M6" s="10"/>
      <c r="N6" s="10"/>
      <c r="O6" s="10"/>
      <c r="P6" s="10" t="s">
        <v>24</v>
      </c>
      <c r="Q6" s="11">
        <v>0.08</v>
      </c>
      <c r="R6" s="6"/>
      <c r="S6" s="6"/>
      <c r="T6" s="6"/>
      <c r="U6" s="6"/>
      <c r="V6" s="6"/>
      <c r="W6" s="6"/>
      <c r="X6" s="6"/>
      <c r="Y6" s="6"/>
      <c r="Z6" s="89"/>
    </row>
    <row r="7" spans="2:26" ht="22.5" customHeight="1" x14ac:dyDescent="0.2">
      <c r="B7" s="124" t="s">
        <v>4</v>
      </c>
      <c r="C7" s="125"/>
      <c r="D7" s="129" t="s">
        <v>107</v>
      </c>
      <c r="E7" s="130"/>
      <c r="F7" s="130"/>
      <c r="G7" s="130"/>
      <c r="H7" s="130"/>
      <c r="I7" s="130"/>
      <c r="J7" s="130"/>
      <c r="K7" s="130"/>
      <c r="L7" s="130"/>
      <c r="M7" s="12"/>
      <c r="N7" s="12"/>
      <c r="O7" s="12"/>
      <c r="P7" s="12" t="s">
        <v>25</v>
      </c>
      <c r="Q7" s="13">
        <v>0.08</v>
      </c>
      <c r="R7" s="6"/>
      <c r="S7" s="6"/>
      <c r="T7" s="6"/>
      <c r="U7" s="6"/>
      <c r="V7" s="6"/>
      <c r="W7" s="6"/>
      <c r="X7" s="6"/>
      <c r="Y7" s="6"/>
      <c r="Z7" s="89"/>
    </row>
    <row r="8" spans="2:26" ht="18.75" customHeight="1" x14ac:dyDescent="0.2">
      <c r="B8" s="102" t="s">
        <v>5</v>
      </c>
      <c r="C8" s="102" t="s">
        <v>6</v>
      </c>
      <c r="D8" s="102" t="s">
        <v>7</v>
      </c>
      <c r="E8" s="104" t="s">
        <v>8</v>
      </c>
      <c r="F8" s="104" t="s">
        <v>9</v>
      </c>
      <c r="G8" s="105" t="s">
        <v>10</v>
      </c>
      <c r="H8" s="126" t="s">
        <v>11</v>
      </c>
      <c r="I8" s="100"/>
      <c r="J8" s="100"/>
      <c r="K8" s="101"/>
      <c r="L8" s="127" t="s">
        <v>12</v>
      </c>
      <c r="M8" s="105" t="s">
        <v>13</v>
      </c>
      <c r="N8" s="99" t="s">
        <v>14</v>
      </c>
      <c r="O8" s="100"/>
      <c r="P8" s="100"/>
      <c r="Q8" s="101"/>
      <c r="R8" s="6"/>
      <c r="S8" s="6"/>
      <c r="T8" s="6"/>
      <c r="U8" s="6"/>
      <c r="V8" s="96"/>
      <c r="W8" s="97"/>
      <c r="X8" s="98"/>
      <c r="Y8" s="6"/>
      <c r="Z8" s="89"/>
    </row>
    <row r="9" spans="2:26" ht="26.25" customHeight="1" x14ac:dyDescent="0.2">
      <c r="B9" s="103"/>
      <c r="C9" s="103"/>
      <c r="D9" s="103"/>
      <c r="E9" s="103"/>
      <c r="F9" s="103"/>
      <c r="G9" s="103"/>
      <c r="H9" s="14"/>
      <c r="I9" s="14" t="s">
        <v>15</v>
      </c>
      <c r="J9" s="14" t="s">
        <v>75</v>
      </c>
      <c r="K9" s="14" t="s">
        <v>16</v>
      </c>
      <c r="L9" s="103"/>
      <c r="M9" s="103"/>
      <c r="N9" s="14"/>
      <c r="O9" s="14" t="s">
        <v>15</v>
      </c>
      <c r="P9" s="14" t="s">
        <v>75</v>
      </c>
      <c r="Q9" s="14" t="s">
        <v>16</v>
      </c>
      <c r="R9" s="15"/>
      <c r="S9" s="15"/>
      <c r="T9" s="15"/>
      <c r="U9" s="15"/>
      <c r="V9" s="16"/>
      <c r="W9" s="16"/>
      <c r="X9" s="17"/>
      <c r="Y9" s="15"/>
      <c r="Z9" s="93"/>
    </row>
    <row r="10" spans="2:26" ht="6" customHeight="1" x14ac:dyDescent="0.2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6"/>
      <c r="M10" s="19"/>
      <c r="N10" s="19"/>
      <c r="O10" s="19"/>
      <c r="P10" s="19"/>
      <c r="Q10" s="20"/>
      <c r="R10" s="6"/>
      <c r="S10" s="6"/>
      <c r="T10" s="6"/>
      <c r="U10" s="6"/>
      <c r="V10" s="6"/>
      <c r="W10" s="6"/>
      <c r="X10" s="6"/>
      <c r="Y10" s="6"/>
      <c r="Z10" s="89"/>
    </row>
    <row r="11" spans="2:26" ht="15" customHeight="1" x14ac:dyDescent="0.2">
      <c r="B11" s="21">
        <v>1</v>
      </c>
      <c r="C11" s="22"/>
      <c r="D11" s="22"/>
      <c r="E11" s="23" t="s">
        <v>102</v>
      </c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5">
        <f>Q14</f>
        <v>0</v>
      </c>
      <c r="R11" s="1"/>
      <c r="S11" s="6"/>
      <c r="T11" s="6"/>
      <c r="U11" s="6"/>
      <c r="V11" s="6"/>
      <c r="W11" s="6"/>
      <c r="X11" s="6"/>
      <c r="Y11" s="6"/>
      <c r="Z11" s="89"/>
    </row>
    <row r="12" spans="2:26" ht="18.75" customHeight="1" x14ac:dyDescent="0.2">
      <c r="B12" s="26" t="s">
        <v>26</v>
      </c>
      <c r="C12" s="27">
        <v>450</v>
      </c>
      <c r="D12" s="28" t="s">
        <v>1</v>
      </c>
      <c r="E12" s="29" t="s">
        <v>100</v>
      </c>
      <c r="F12" s="30" t="s">
        <v>73</v>
      </c>
      <c r="G12" s="3"/>
      <c r="H12" s="31"/>
      <c r="I12" s="31">
        <v>0</v>
      </c>
      <c r="J12" s="31">
        <v>339.61</v>
      </c>
      <c r="K12" s="32">
        <f>I12+J12</f>
        <v>339.61</v>
      </c>
      <c r="L12" s="33">
        <v>0.24229999999999999</v>
      </c>
      <c r="M12" s="34">
        <f>IFERROR(IF(L12="-",(ROUND(K12,2)),(ROUND(K12*(1+L12),2))),"-")</f>
        <v>421.9</v>
      </c>
      <c r="N12" s="34"/>
      <c r="O12" s="34">
        <f>IF(($J12=0),$Q12,IF(I12=0,0,IF($L12&lt;&gt;"-",IFERROR(TRUNC(TRUNC((I12*(1+$L12)),2)*$G12,2),0),IFERROR(TRUNC(I12*$G12,2),0))))</f>
        <v>0</v>
      </c>
      <c r="P12" s="34">
        <f>IF(J12=0,0,Q12-O12)</f>
        <v>0</v>
      </c>
      <c r="Q12" s="35">
        <f>IFERROR(ROUND(ROUND(M12,2)*ROUND(G12,2),2),0)</f>
        <v>0</v>
      </c>
      <c r="R12" s="2"/>
      <c r="S12" s="6"/>
      <c r="T12" s="6" t="str">
        <f t="shared" ref="T12:T40" si="0">B12</f>
        <v>1.1</v>
      </c>
      <c r="U12" s="6" t="b">
        <f>IF(J12=0,Q12-O12)</f>
        <v>0</v>
      </c>
      <c r="V12" s="6"/>
      <c r="W12" s="6"/>
      <c r="X12" s="6"/>
      <c r="Y12" s="6"/>
      <c r="Z12" s="89"/>
    </row>
    <row r="13" spans="2:26" ht="6" customHeight="1" x14ac:dyDescent="0.2">
      <c r="B13" s="37"/>
      <c r="C13" s="38"/>
      <c r="D13" s="37"/>
      <c r="E13" s="39"/>
      <c r="F13" s="40"/>
      <c r="G13" s="41"/>
      <c r="H13" s="42"/>
      <c r="I13" s="42"/>
      <c r="J13" s="42"/>
      <c r="K13" s="43"/>
      <c r="L13" s="44"/>
      <c r="M13" s="45"/>
      <c r="N13" s="45"/>
      <c r="O13" s="45"/>
      <c r="P13" s="45"/>
      <c r="Q13" s="46"/>
      <c r="R13" s="1"/>
      <c r="S13" s="6"/>
      <c r="T13" s="6">
        <f t="shared" si="0"/>
        <v>0</v>
      </c>
      <c r="U13" s="6">
        <f t="shared" ref="U13:U39" si="1">IF(J13=0,Q13-O13)</f>
        <v>0</v>
      </c>
      <c r="V13" s="6"/>
      <c r="W13" s="6"/>
      <c r="X13" s="6"/>
      <c r="Y13" s="6"/>
      <c r="Z13" s="89"/>
    </row>
    <row r="14" spans="2:26" ht="15" customHeight="1" x14ac:dyDescent="0.2"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24"/>
      <c r="M14" s="49" t="s">
        <v>103</v>
      </c>
      <c r="N14" s="50"/>
      <c r="O14" s="50">
        <f>SUM(O12:O13)</f>
        <v>0</v>
      </c>
      <c r="P14" s="50">
        <f>SUM(P12:P13)</f>
        <v>0</v>
      </c>
      <c r="Q14" s="51">
        <f>SUM(Q12:Q13)</f>
        <v>0</v>
      </c>
      <c r="R14" s="1"/>
      <c r="S14" s="6">
        <v>1</v>
      </c>
      <c r="T14" s="6"/>
      <c r="U14" s="6">
        <f t="shared" si="1"/>
        <v>0</v>
      </c>
      <c r="V14" s="36">
        <f>SUM(O14:P14)</f>
        <v>0</v>
      </c>
      <c r="W14" s="6" t="str">
        <f>IF(V14&lt;&gt;Q14,"erro","ok")</f>
        <v>ok</v>
      </c>
      <c r="X14" s="6"/>
      <c r="Y14" s="6"/>
      <c r="Z14" s="89"/>
    </row>
    <row r="15" spans="2:26" ht="6" customHeight="1" x14ac:dyDescent="0.2">
      <c r="B15" s="52"/>
      <c r="C15" s="53"/>
      <c r="D15" s="54"/>
      <c r="E15" s="54"/>
      <c r="F15" s="53"/>
      <c r="G15" s="53"/>
      <c r="H15" s="53"/>
      <c r="I15" s="53"/>
      <c r="J15" s="53"/>
      <c r="K15" s="53"/>
      <c r="L15" s="6"/>
      <c r="M15" s="53"/>
      <c r="N15" s="53"/>
      <c r="O15" s="53"/>
      <c r="P15" s="53"/>
      <c r="Q15" s="55"/>
      <c r="R15" s="6"/>
      <c r="S15" s="6"/>
      <c r="T15" s="6">
        <f t="shared" si="0"/>
        <v>0</v>
      </c>
      <c r="U15" s="6">
        <f t="shared" si="1"/>
        <v>0</v>
      </c>
      <c r="V15" s="6"/>
      <c r="W15" s="6"/>
      <c r="X15" s="6"/>
      <c r="Y15" s="6"/>
      <c r="Z15" s="89"/>
    </row>
    <row r="16" spans="2:26" ht="15" customHeight="1" x14ac:dyDescent="0.2">
      <c r="B16" s="21">
        <v>2</v>
      </c>
      <c r="C16" s="22"/>
      <c r="D16" s="22"/>
      <c r="E16" s="23" t="s">
        <v>101</v>
      </c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5">
        <f>Q41</f>
        <v>0</v>
      </c>
      <c r="R16" s="1"/>
      <c r="S16" s="6"/>
      <c r="T16" s="6">
        <f t="shared" si="0"/>
        <v>2</v>
      </c>
      <c r="U16" s="6">
        <f t="shared" si="1"/>
        <v>0</v>
      </c>
      <c r="V16" s="6"/>
      <c r="W16" s="6"/>
      <c r="X16" s="6"/>
      <c r="Y16" s="6"/>
      <c r="Z16" s="89"/>
    </row>
    <row r="17" spans="2:26" ht="18.75" customHeight="1" x14ac:dyDescent="0.2">
      <c r="B17" s="56" t="s">
        <v>27</v>
      </c>
      <c r="C17" s="30" t="s">
        <v>50</v>
      </c>
      <c r="D17" s="57" t="s">
        <v>0</v>
      </c>
      <c r="E17" s="29" t="s">
        <v>78</v>
      </c>
      <c r="F17" s="30" t="s">
        <v>73</v>
      </c>
      <c r="G17" s="3"/>
      <c r="H17" s="31"/>
      <c r="I17" s="31">
        <v>60.72</v>
      </c>
      <c r="J17" s="31">
        <v>2043.14</v>
      </c>
      <c r="K17" s="32">
        <f>I17+J17</f>
        <v>2103.86</v>
      </c>
      <c r="L17" s="33">
        <v>0.24229999999999999</v>
      </c>
      <c r="M17" s="34">
        <f t="shared" ref="M17:M39" si="2">IFERROR(IF(L17="-",(ROUND(K17,2)),(ROUND(K17*(1+L17),2))),"-")</f>
        <v>2613.63</v>
      </c>
      <c r="N17" s="34"/>
      <c r="O17" s="34">
        <f t="shared" ref="O17:O39" si="3">IF(AND($H17=0,$J17=0),$Q17,IF(I17=0,0,IF($L17&lt;&gt;"-",IFERROR(TRUNC(TRUNC((I17*(1+$L17)),2)*$G17,2),0),IFERROR(TRUNC(I17*$G17,2),0))))</f>
        <v>0</v>
      </c>
      <c r="P17" s="34">
        <f>IF(J17=0,0,Q17-O17-N17)</f>
        <v>0</v>
      </c>
      <c r="Q17" s="35">
        <f t="shared" ref="Q17:Q39" si="4">IFERROR(ROUND(ROUND(M17,2)*ROUND(G17,2),2),0)</f>
        <v>0</v>
      </c>
      <c r="R17" s="1"/>
      <c r="S17" s="53"/>
      <c r="T17" s="6" t="str">
        <f t="shared" si="0"/>
        <v>2.1</v>
      </c>
      <c r="U17" s="6" t="b">
        <f t="shared" si="1"/>
        <v>0</v>
      </c>
      <c r="V17" s="53"/>
      <c r="W17" s="53"/>
      <c r="X17" s="53"/>
      <c r="Y17" s="53"/>
      <c r="Z17" s="94"/>
    </row>
    <row r="18" spans="2:26" ht="18.75" customHeight="1" x14ac:dyDescent="0.2">
      <c r="B18" s="56" t="s">
        <v>28</v>
      </c>
      <c r="C18" s="30" t="s">
        <v>51</v>
      </c>
      <c r="D18" s="57" t="s">
        <v>0</v>
      </c>
      <c r="E18" s="29" t="s">
        <v>79</v>
      </c>
      <c r="F18" s="30" t="s">
        <v>73</v>
      </c>
      <c r="G18" s="3"/>
      <c r="H18" s="31"/>
      <c r="I18" s="31">
        <v>60.72</v>
      </c>
      <c r="J18" s="31">
        <v>1291.24</v>
      </c>
      <c r="K18" s="32">
        <f t="shared" ref="K18:K39" si="5">I18+J18</f>
        <v>1351.96</v>
      </c>
      <c r="L18" s="33">
        <v>0.24229999999999999</v>
      </c>
      <c r="M18" s="34">
        <f t="shared" si="2"/>
        <v>1679.54</v>
      </c>
      <c r="N18" s="34"/>
      <c r="O18" s="34">
        <f t="shared" si="3"/>
        <v>0</v>
      </c>
      <c r="P18" s="34">
        <f t="shared" ref="P18:P39" si="6">IF(J18=0,0,Q18-O18-N18)</f>
        <v>0</v>
      </c>
      <c r="Q18" s="35">
        <f t="shared" si="4"/>
        <v>0</v>
      </c>
      <c r="R18" s="1"/>
      <c r="S18" s="53"/>
      <c r="T18" s="6" t="str">
        <f t="shared" si="0"/>
        <v>2.2</v>
      </c>
      <c r="U18" s="6" t="b">
        <f t="shared" si="1"/>
        <v>0</v>
      </c>
      <c r="V18" s="53"/>
      <c r="W18" s="53"/>
      <c r="X18" s="53"/>
      <c r="Y18" s="53"/>
      <c r="Z18" s="94"/>
    </row>
    <row r="19" spans="2:26" ht="18.75" customHeight="1" x14ac:dyDescent="0.2">
      <c r="B19" s="56" t="s">
        <v>29</v>
      </c>
      <c r="C19" s="30" t="s">
        <v>52</v>
      </c>
      <c r="D19" s="57" t="s">
        <v>0</v>
      </c>
      <c r="E19" s="29" t="s">
        <v>104</v>
      </c>
      <c r="F19" s="30" t="s">
        <v>73</v>
      </c>
      <c r="G19" s="3"/>
      <c r="H19" s="31"/>
      <c r="I19" s="31">
        <v>42.24</v>
      </c>
      <c r="J19" s="31">
        <v>1157.76</v>
      </c>
      <c r="K19" s="32">
        <f t="shared" si="5"/>
        <v>1200</v>
      </c>
      <c r="L19" s="33">
        <v>0.24229999999999999</v>
      </c>
      <c r="M19" s="34">
        <f t="shared" si="2"/>
        <v>1490.76</v>
      </c>
      <c r="N19" s="34"/>
      <c r="O19" s="34">
        <f t="shared" si="3"/>
        <v>0</v>
      </c>
      <c r="P19" s="34">
        <f t="shared" si="6"/>
        <v>0</v>
      </c>
      <c r="Q19" s="35">
        <f t="shared" si="4"/>
        <v>0</v>
      </c>
      <c r="R19" s="1"/>
      <c r="S19" s="53"/>
      <c r="T19" s="6" t="str">
        <f t="shared" si="0"/>
        <v>2.3</v>
      </c>
      <c r="U19" s="6" t="b">
        <f t="shared" si="1"/>
        <v>0</v>
      </c>
      <c r="V19" s="53"/>
      <c r="W19" s="53"/>
      <c r="X19" s="53"/>
      <c r="Y19" s="53"/>
      <c r="Z19" s="94"/>
    </row>
    <row r="20" spans="2:26" ht="18.75" customHeight="1" x14ac:dyDescent="0.2">
      <c r="B20" s="56" t="s">
        <v>30</v>
      </c>
      <c r="C20" s="30" t="s">
        <v>53</v>
      </c>
      <c r="D20" s="57" t="s">
        <v>0</v>
      </c>
      <c r="E20" s="29" t="s">
        <v>80</v>
      </c>
      <c r="F20" s="30" t="s">
        <v>73</v>
      </c>
      <c r="G20" s="3"/>
      <c r="H20" s="31"/>
      <c r="I20" s="31">
        <v>32.68</v>
      </c>
      <c r="J20" s="31">
        <v>4113.88</v>
      </c>
      <c r="K20" s="32">
        <f t="shared" si="5"/>
        <v>4146.5600000000004</v>
      </c>
      <c r="L20" s="33">
        <v>0.24229999999999999</v>
      </c>
      <c r="M20" s="34">
        <f t="shared" si="2"/>
        <v>5151.2700000000004</v>
      </c>
      <c r="N20" s="34"/>
      <c r="O20" s="34">
        <f t="shared" si="3"/>
        <v>0</v>
      </c>
      <c r="P20" s="34">
        <f t="shared" si="6"/>
        <v>0</v>
      </c>
      <c r="Q20" s="35">
        <f t="shared" si="4"/>
        <v>0</v>
      </c>
      <c r="R20" s="1"/>
      <c r="S20" s="53"/>
      <c r="T20" s="6" t="str">
        <f t="shared" si="0"/>
        <v>2.4</v>
      </c>
      <c r="U20" s="6" t="b">
        <f t="shared" si="1"/>
        <v>0</v>
      </c>
      <c r="V20" s="53"/>
      <c r="W20" s="53"/>
      <c r="X20" s="53"/>
      <c r="Y20" s="53"/>
      <c r="Z20" s="94"/>
    </row>
    <row r="21" spans="2:26" ht="18.75" customHeight="1" x14ac:dyDescent="0.2">
      <c r="B21" s="56" t="s">
        <v>31</v>
      </c>
      <c r="C21" s="30" t="s">
        <v>54</v>
      </c>
      <c r="D21" s="57" t="s">
        <v>0</v>
      </c>
      <c r="E21" s="29" t="s">
        <v>81</v>
      </c>
      <c r="F21" s="30" t="s">
        <v>73</v>
      </c>
      <c r="G21" s="3"/>
      <c r="H21" s="31"/>
      <c r="I21" s="31">
        <v>32.68</v>
      </c>
      <c r="J21" s="31">
        <v>5139.43</v>
      </c>
      <c r="K21" s="32">
        <f t="shared" si="5"/>
        <v>5172.1100000000006</v>
      </c>
      <c r="L21" s="33">
        <v>0.24229999999999999</v>
      </c>
      <c r="M21" s="34">
        <f t="shared" si="2"/>
        <v>6425.31</v>
      </c>
      <c r="N21" s="34"/>
      <c r="O21" s="34">
        <f t="shared" si="3"/>
        <v>0</v>
      </c>
      <c r="P21" s="34">
        <f t="shared" si="6"/>
        <v>0</v>
      </c>
      <c r="Q21" s="35">
        <f t="shared" si="4"/>
        <v>0</v>
      </c>
      <c r="R21" s="1"/>
      <c r="S21" s="53"/>
      <c r="T21" s="6" t="str">
        <f t="shared" si="0"/>
        <v>2.5</v>
      </c>
      <c r="U21" s="6" t="b">
        <f t="shared" si="1"/>
        <v>0</v>
      </c>
      <c r="V21" s="53"/>
      <c r="W21" s="53"/>
      <c r="X21" s="53"/>
      <c r="Y21" s="53"/>
      <c r="Z21" s="94"/>
    </row>
    <row r="22" spans="2:26" ht="18.75" customHeight="1" x14ac:dyDescent="0.2">
      <c r="B22" s="56" t="s">
        <v>32</v>
      </c>
      <c r="C22" s="30" t="s">
        <v>55</v>
      </c>
      <c r="D22" s="57" t="s">
        <v>0</v>
      </c>
      <c r="E22" s="29" t="s">
        <v>82</v>
      </c>
      <c r="F22" s="30" t="s">
        <v>73</v>
      </c>
      <c r="G22" s="3"/>
      <c r="H22" s="31"/>
      <c r="I22" s="31">
        <v>42.05</v>
      </c>
      <c r="J22" s="31">
        <v>3478.42</v>
      </c>
      <c r="K22" s="32">
        <f t="shared" si="5"/>
        <v>3520.4700000000003</v>
      </c>
      <c r="L22" s="33">
        <v>0.24229999999999999</v>
      </c>
      <c r="M22" s="34">
        <f t="shared" si="2"/>
        <v>4373.4799999999996</v>
      </c>
      <c r="N22" s="34"/>
      <c r="O22" s="34">
        <f t="shared" si="3"/>
        <v>0</v>
      </c>
      <c r="P22" s="34">
        <f t="shared" si="6"/>
        <v>0</v>
      </c>
      <c r="Q22" s="35">
        <f t="shared" si="4"/>
        <v>0</v>
      </c>
      <c r="R22" s="1"/>
      <c r="S22" s="53"/>
      <c r="T22" s="6" t="str">
        <f t="shared" si="0"/>
        <v>2.6</v>
      </c>
      <c r="U22" s="6" t="b">
        <f t="shared" si="1"/>
        <v>0</v>
      </c>
      <c r="V22" s="53"/>
      <c r="W22" s="53"/>
      <c r="X22" s="53"/>
      <c r="Y22" s="53"/>
      <c r="Z22" s="94"/>
    </row>
    <row r="23" spans="2:26" ht="18.75" customHeight="1" x14ac:dyDescent="0.2">
      <c r="B23" s="56" t="s">
        <v>33</v>
      </c>
      <c r="C23" s="30" t="s">
        <v>56</v>
      </c>
      <c r="D23" s="57" t="s">
        <v>0</v>
      </c>
      <c r="E23" s="29" t="s">
        <v>83</v>
      </c>
      <c r="F23" s="30" t="s">
        <v>73</v>
      </c>
      <c r="G23" s="3"/>
      <c r="H23" s="31"/>
      <c r="I23" s="31">
        <v>32.68</v>
      </c>
      <c r="J23" s="31">
        <v>5680.95</v>
      </c>
      <c r="K23" s="32">
        <f t="shared" si="5"/>
        <v>5713.63</v>
      </c>
      <c r="L23" s="33">
        <v>0.24229999999999999</v>
      </c>
      <c r="M23" s="34">
        <f t="shared" si="2"/>
        <v>7098.04</v>
      </c>
      <c r="N23" s="34"/>
      <c r="O23" s="34">
        <f t="shared" si="3"/>
        <v>0</v>
      </c>
      <c r="P23" s="34">
        <f t="shared" si="6"/>
        <v>0</v>
      </c>
      <c r="Q23" s="35">
        <f t="shared" si="4"/>
        <v>0</v>
      </c>
      <c r="R23" s="1"/>
      <c r="S23" s="53"/>
      <c r="T23" s="6" t="str">
        <f t="shared" si="0"/>
        <v>2.7</v>
      </c>
      <c r="U23" s="6" t="b">
        <f t="shared" si="1"/>
        <v>0</v>
      </c>
      <c r="V23" s="53"/>
      <c r="W23" s="53"/>
      <c r="X23" s="53"/>
      <c r="Y23" s="53"/>
      <c r="Z23" s="94"/>
    </row>
    <row r="24" spans="2:26" ht="18.75" customHeight="1" x14ac:dyDescent="0.2">
      <c r="B24" s="56" t="s">
        <v>34</v>
      </c>
      <c r="C24" s="30" t="s">
        <v>57</v>
      </c>
      <c r="D24" s="57" t="s">
        <v>0</v>
      </c>
      <c r="E24" s="29" t="s">
        <v>84</v>
      </c>
      <c r="F24" s="30" t="s">
        <v>73</v>
      </c>
      <c r="G24" s="3"/>
      <c r="H24" s="31"/>
      <c r="I24" s="31">
        <v>32.68</v>
      </c>
      <c r="J24" s="31">
        <v>2275.39</v>
      </c>
      <c r="K24" s="32">
        <f t="shared" si="5"/>
        <v>2308.0699999999997</v>
      </c>
      <c r="L24" s="33">
        <v>0.24229999999999999</v>
      </c>
      <c r="M24" s="34">
        <f t="shared" si="2"/>
        <v>2867.32</v>
      </c>
      <c r="N24" s="34"/>
      <c r="O24" s="34">
        <f t="shared" si="3"/>
        <v>0</v>
      </c>
      <c r="P24" s="34">
        <f t="shared" si="6"/>
        <v>0</v>
      </c>
      <c r="Q24" s="35">
        <f t="shared" si="4"/>
        <v>0</v>
      </c>
      <c r="R24" s="1"/>
      <c r="S24" s="53"/>
      <c r="T24" s="6" t="str">
        <f t="shared" si="0"/>
        <v>2.8</v>
      </c>
      <c r="U24" s="6" t="b">
        <f t="shared" si="1"/>
        <v>0</v>
      </c>
      <c r="V24" s="53"/>
      <c r="W24" s="53"/>
      <c r="X24" s="53"/>
      <c r="Y24" s="53"/>
      <c r="Z24" s="94"/>
    </row>
    <row r="25" spans="2:26" ht="18.75" customHeight="1" x14ac:dyDescent="0.2">
      <c r="B25" s="56" t="s">
        <v>35</v>
      </c>
      <c r="C25" s="30" t="s">
        <v>58</v>
      </c>
      <c r="D25" s="57" t="s">
        <v>0</v>
      </c>
      <c r="E25" s="29" t="s">
        <v>85</v>
      </c>
      <c r="F25" s="30" t="s">
        <v>73</v>
      </c>
      <c r="G25" s="3"/>
      <c r="H25" s="31"/>
      <c r="I25" s="31">
        <v>42.05</v>
      </c>
      <c r="J25" s="31">
        <v>3860.25</v>
      </c>
      <c r="K25" s="32">
        <f t="shared" si="5"/>
        <v>3902.3</v>
      </c>
      <c r="L25" s="33">
        <v>0.24229999999999999</v>
      </c>
      <c r="M25" s="34">
        <f t="shared" si="2"/>
        <v>4847.83</v>
      </c>
      <c r="N25" s="34"/>
      <c r="O25" s="34">
        <f t="shared" si="3"/>
        <v>0</v>
      </c>
      <c r="P25" s="34">
        <f t="shared" si="6"/>
        <v>0</v>
      </c>
      <c r="Q25" s="35">
        <f t="shared" si="4"/>
        <v>0</v>
      </c>
      <c r="R25" s="1"/>
      <c r="S25" s="53"/>
      <c r="T25" s="6" t="str">
        <f t="shared" si="0"/>
        <v>2.9</v>
      </c>
      <c r="U25" s="6" t="b">
        <f t="shared" si="1"/>
        <v>0</v>
      </c>
      <c r="V25" s="53"/>
      <c r="W25" s="53"/>
      <c r="X25" s="53"/>
      <c r="Y25" s="53"/>
      <c r="Z25" s="94"/>
    </row>
    <row r="26" spans="2:26" ht="18.75" customHeight="1" x14ac:dyDescent="0.2">
      <c r="B26" s="56" t="s">
        <v>36</v>
      </c>
      <c r="C26" s="30" t="s">
        <v>59</v>
      </c>
      <c r="D26" s="57" t="s">
        <v>0</v>
      </c>
      <c r="E26" s="29" t="s">
        <v>86</v>
      </c>
      <c r="F26" s="30" t="s">
        <v>73</v>
      </c>
      <c r="G26" s="3"/>
      <c r="H26" s="31"/>
      <c r="I26" s="31">
        <v>42.05</v>
      </c>
      <c r="J26" s="31">
        <v>4558.28</v>
      </c>
      <c r="K26" s="32">
        <f t="shared" si="5"/>
        <v>4600.33</v>
      </c>
      <c r="L26" s="33">
        <v>0.24229999999999999</v>
      </c>
      <c r="M26" s="34">
        <f t="shared" si="2"/>
        <v>5714.99</v>
      </c>
      <c r="N26" s="34"/>
      <c r="O26" s="34">
        <f t="shared" si="3"/>
        <v>0</v>
      </c>
      <c r="P26" s="34">
        <f t="shared" si="6"/>
        <v>0</v>
      </c>
      <c r="Q26" s="35">
        <f t="shared" si="4"/>
        <v>0</v>
      </c>
      <c r="R26" s="1"/>
      <c r="S26" s="53"/>
      <c r="T26" s="6" t="str">
        <f t="shared" si="0"/>
        <v>2.10</v>
      </c>
      <c r="U26" s="6" t="b">
        <f t="shared" si="1"/>
        <v>0</v>
      </c>
      <c r="V26" s="53"/>
      <c r="W26" s="53"/>
      <c r="X26" s="53"/>
      <c r="Y26" s="53"/>
      <c r="Z26" s="94"/>
    </row>
    <row r="27" spans="2:26" ht="18.75" customHeight="1" x14ac:dyDescent="0.2">
      <c r="B27" s="56" t="s">
        <v>37</v>
      </c>
      <c r="C27" s="30" t="s">
        <v>60</v>
      </c>
      <c r="D27" s="57" t="s">
        <v>0</v>
      </c>
      <c r="E27" s="29" t="s">
        <v>87</v>
      </c>
      <c r="F27" s="30" t="s">
        <v>73</v>
      </c>
      <c r="G27" s="3"/>
      <c r="H27" s="31"/>
      <c r="I27" s="31">
        <v>42.05</v>
      </c>
      <c r="J27" s="31">
        <v>4558.28</v>
      </c>
      <c r="K27" s="32">
        <f t="shared" si="5"/>
        <v>4600.33</v>
      </c>
      <c r="L27" s="33">
        <v>0.24229999999999999</v>
      </c>
      <c r="M27" s="34">
        <f t="shared" si="2"/>
        <v>5714.99</v>
      </c>
      <c r="N27" s="34"/>
      <c r="O27" s="34">
        <f t="shared" si="3"/>
        <v>0</v>
      </c>
      <c r="P27" s="34">
        <f t="shared" si="6"/>
        <v>0</v>
      </c>
      <c r="Q27" s="35">
        <f t="shared" si="4"/>
        <v>0</v>
      </c>
      <c r="R27" s="1"/>
      <c r="S27" s="53"/>
      <c r="T27" s="6" t="str">
        <f t="shared" si="0"/>
        <v>2.11</v>
      </c>
      <c r="U27" s="6" t="b">
        <f t="shared" si="1"/>
        <v>0</v>
      </c>
      <c r="V27" s="53"/>
      <c r="W27" s="53"/>
      <c r="X27" s="53"/>
      <c r="Y27" s="53"/>
      <c r="Z27" s="94"/>
    </row>
    <row r="28" spans="2:26" ht="18.75" customHeight="1" x14ac:dyDescent="0.2">
      <c r="B28" s="56" t="s">
        <v>38</v>
      </c>
      <c r="C28" s="30" t="s">
        <v>61</v>
      </c>
      <c r="D28" s="57" t="s">
        <v>0</v>
      </c>
      <c r="E28" s="29" t="s">
        <v>88</v>
      </c>
      <c r="F28" s="30" t="s">
        <v>73</v>
      </c>
      <c r="G28" s="3"/>
      <c r="H28" s="31"/>
      <c r="I28" s="31">
        <v>42.05</v>
      </c>
      <c r="J28" s="31">
        <v>1834.44</v>
      </c>
      <c r="K28" s="32">
        <f t="shared" si="5"/>
        <v>1876.49</v>
      </c>
      <c r="L28" s="33">
        <v>0.24229999999999999</v>
      </c>
      <c r="M28" s="34">
        <f t="shared" si="2"/>
        <v>2331.16</v>
      </c>
      <c r="N28" s="34"/>
      <c r="O28" s="34">
        <f t="shared" si="3"/>
        <v>0</v>
      </c>
      <c r="P28" s="34">
        <f t="shared" si="6"/>
        <v>0</v>
      </c>
      <c r="Q28" s="35">
        <f t="shared" si="4"/>
        <v>0</v>
      </c>
      <c r="R28" s="1"/>
      <c r="S28" s="53"/>
      <c r="T28" s="6" t="str">
        <f t="shared" si="0"/>
        <v>2.12</v>
      </c>
      <c r="U28" s="6" t="b">
        <f t="shared" si="1"/>
        <v>0</v>
      </c>
      <c r="V28" s="53"/>
      <c r="W28" s="53"/>
      <c r="X28" s="53"/>
      <c r="Y28" s="53"/>
      <c r="Z28" s="94"/>
    </row>
    <row r="29" spans="2:26" ht="18.75" customHeight="1" x14ac:dyDescent="0.2">
      <c r="B29" s="56" t="s">
        <v>39</v>
      </c>
      <c r="C29" s="30" t="s">
        <v>62</v>
      </c>
      <c r="D29" s="57" t="s">
        <v>0</v>
      </c>
      <c r="E29" s="29" t="s">
        <v>89</v>
      </c>
      <c r="F29" s="30" t="s">
        <v>73</v>
      </c>
      <c r="G29" s="3"/>
      <c r="H29" s="31"/>
      <c r="I29" s="31">
        <v>32.68</v>
      </c>
      <c r="J29" s="31">
        <v>2418.38</v>
      </c>
      <c r="K29" s="32">
        <f t="shared" si="5"/>
        <v>2451.06</v>
      </c>
      <c r="L29" s="33">
        <v>0.24229999999999999</v>
      </c>
      <c r="M29" s="34">
        <f t="shared" si="2"/>
        <v>3044.95</v>
      </c>
      <c r="N29" s="34"/>
      <c r="O29" s="34">
        <f t="shared" si="3"/>
        <v>0</v>
      </c>
      <c r="P29" s="34">
        <f t="shared" si="6"/>
        <v>0</v>
      </c>
      <c r="Q29" s="35">
        <f t="shared" si="4"/>
        <v>0</v>
      </c>
      <c r="R29" s="1"/>
      <c r="S29" s="53"/>
      <c r="T29" s="6" t="str">
        <f t="shared" si="0"/>
        <v>2.13</v>
      </c>
      <c r="U29" s="6" t="b">
        <f t="shared" si="1"/>
        <v>0</v>
      </c>
      <c r="V29" s="53"/>
      <c r="W29" s="53"/>
      <c r="X29" s="53"/>
      <c r="Y29" s="53"/>
      <c r="Z29" s="94"/>
    </row>
    <row r="30" spans="2:26" ht="18.75" customHeight="1" x14ac:dyDescent="0.2">
      <c r="B30" s="56" t="s">
        <v>40</v>
      </c>
      <c r="C30" s="30" t="s">
        <v>63</v>
      </c>
      <c r="D30" s="57" t="s">
        <v>0</v>
      </c>
      <c r="E30" s="29" t="s">
        <v>90</v>
      </c>
      <c r="F30" s="30" t="s">
        <v>73</v>
      </c>
      <c r="G30" s="3"/>
      <c r="H30" s="31"/>
      <c r="I30" s="31">
        <v>42.05</v>
      </c>
      <c r="J30" s="31">
        <v>3567.23</v>
      </c>
      <c r="K30" s="32">
        <f t="shared" si="5"/>
        <v>3609.28</v>
      </c>
      <c r="L30" s="33">
        <v>0.24229999999999999</v>
      </c>
      <c r="M30" s="34">
        <f t="shared" si="2"/>
        <v>4483.8100000000004</v>
      </c>
      <c r="N30" s="34"/>
      <c r="O30" s="34">
        <f t="shared" si="3"/>
        <v>0</v>
      </c>
      <c r="P30" s="34">
        <f t="shared" si="6"/>
        <v>0</v>
      </c>
      <c r="Q30" s="35">
        <f t="shared" si="4"/>
        <v>0</v>
      </c>
      <c r="R30" s="1"/>
      <c r="S30" s="53"/>
      <c r="T30" s="6" t="str">
        <f t="shared" si="0"/>
        <v>2.14</v>
      </c>
      <c r="U30" s="6" t="b">
        <f t="shared" si="1"/>
        <v>0</v>
      </c>
      <c r="V30" s="53"/>
      <c r="W30" s="53"/>
      <c r="X30" s="53"/>
      <c r="Y30" s="53"/>
      <c r="Z30" s="94"/>
    </row>
    <row r="31" spans="2:26" ht="18.75" customHeight="1" x14ac:dyDescent="0.2">
      <c r="B31" s="56" t="s">
        <v>41</v>
      </c>
      <c r="C31" s="30" t="s">
        <v>64</v>
      </c>
      <c r="D31" s="57" t="s">
        <v>0</v>
      </c>
      <c r="E31" s="29" t="s">
        <v>91</v>
      </c>
      <c r="F31" s="30" t="s">
        <v>73</v>
      </c>
      <c r="G31" s="3"/>
      <c r="H31" s="31"/>
      <c r="I31" s="31">
        <v>32.68</v>
      </c>
      <c r="J31" s="31">
        <v>1362.74</v>
      </c>
      <c r="K31" s="32">
        <f t="shared" si="5"/>
        <v>1395.42</v>
      </c>
      <c r="L31" s="33">
        <v>0.24229999999999999</v>
      </c>
      <c r="M31" s="34">
        <f t="shared" si="2"/>
        <v>1733.53</v>
      </c>
      <c r="N31" s="34"/>
      <c r="O31" s="34">
        <f t="shared" si="3"/>
        <v>0</v>
      </c>
      <c r="P31" s="34">
        <f t="shared" si="6"/>
        <v>0</v>
      </c>
      <c r="Q31" s="35">
        <f t="shared" si="4"/>
        <v>0</v>
      </c>
      <c r="R31" s="1"/>
      <c r="S31" s="53"/>
      <c r="T31" s="6" t="str">
        <f t="shared" si="0"/>
        <v>2.15</v>
      </c>
      <c r="U31" s="6" t="b">
        <f t="shared" si="1"/>
        <v>0</v>
      </c>
      <c r="V31" s="53"/>
      <c r="W31" s="53"/>
      <c r="X31" s="53"/>
      <c r="Y31" s="53"/>
      <c r="Z31" s="94"/>
    </row>
    <row r="32" spans="2:26" ht="18.75" customHeight="1" x14ac:dyDescent="0.2">
      <c r="B32" s="56" t="s">
        <v>42</v>
      </c>
      <c r="C32" s="30" t="s">
        <v>65</v>
      </c>
      <c r="D32" s="57" t="s">
        <v>0</v>
      </c>
      <c r="E32" s="29" t="s">
        <v>92</v>
      </c>
      <c r="F32" s="30" t="s">
        <v>73</v>
      </c>
      <c r="G32" s="3"/>
      <c r="H32" s="31"/>
      <c r="I32" s="31">
        <v>11.63</v>
      </c>
      <c r="J32" s="31">
        <v>1545.9649999999999</v>
      </c>
      <c r="K32" s="32">
        <f t="shared" si="5"/>
        <v>1557.595</v>
      </c>
      <c r="L32" s="33">
        <v>0.24229999999999999</v>
      </c>
      <c r="M32" s="34">
        <f t="shared" si="2"/>
        <v>1935</v>
      </c>
      <c r="N32" s="34"/>
      <c r="O32" s="34">
        <f t="shared" si="3"/>
        <v>0</v>
      </c>
      <c r="P32" s="34">
        <f t="shared" si="6"/>
        <v>0</v>
      </c>
      <c r="Q32" s="35">
        <f t="shared" si="4"/>
        <v>0</v>
      </c>
      <c r="R32" s="1"/>
      <c r="S32" s="53"/>
      <c r="T32" s="6" t="str">
        <f t="shared" si="0"/>
        <v>2.16</v>
      </c>
      <c r="U32" s="6" t="b">
        <f t="shared" si="1"/>
        <v>0</v>
      </c>
      <c r="V32" s="53"/>
      <c r="W32" s="53"/>
      <c r="X32" s="53"/>
      <c r="Y32" s="53"/>
      <c r="Z32" s="94"/>
    </row>
    <row r="33" spans="2:26" ht="18.75" customHeight="1" x14ac:dyDescent="0.2">
      <c r="B33" s="56" t="s">
        <v>43</v>
      </c>
      <c r="C33" s="30" t="s">
        <v>66</v>
      </c>
      <c r="D33" s="57" t="s">
        <v>0</v>
      </c>
      <c r="E33" s="29" t="s">
        <v>93</v>
      </c>
      <c r="F33" s="30" t="s">
        <v>73</v>
      </c>
      <c r="G33" s="3"/>
      <c r="H33" s="31"/>
      <c r="I33" s="31">
        <v>32.68</v>
      </c>
      <c r="J33" s="31">
        <v>1327.75</v>
      </c>
      <c r="K33" s="32">
        <f t="shared" si="5"/>
        <v>1360.43</v>
      </c>
      <c r="L33" s="33">
        <v>0.24229999999999999</v>
      </c>
      <c r="M33" s="34">
        <f t="shared" si="2"/>
        <v>1690.06</v>
      </c>
      <c r="N33" s="34"/>
      <c r="O33" s="34">
        <f t="shared" si="3"/>
        <v>0</v>
      </c>
      <c r="P33" s="34">
        <f t="shared" si="6"/>
        <v>0</v>
      </c>
      <c r="Q33" s="35">
        <f t="shared" si="4"/>
        <v>0</v>
      </c>
      <c r="R33" s="1"/>
      <c r="S33" s="53"/>
      <c r="T33" s="6" t="str">
        <f t="shared" si="0"/>
        <v>2.17</v>
      </c>
      <c r="U33" s="6" t="b">
        <f t="shared" si="1"/>
        <v>0</v>
      </c>
      <c r="V33" s="53"/>
      <c r="W33" s="53"/>
      <c r="X33" s="53"/>
      <c r="Y33" s="53"/>
      <c r="Z33" s="94"/>
    </row>
    <row r="34" spans="2:26" ht="18.75" customHeight="1" x14ac:dyDescent="0.2">
      <c r="B34" s="56" t="s">
        <v>44</v>
      </c>
      <c r="C34" s="30" t="s">
        <v>67</v>
      </c>
      <c r="D34" s="57" t="s">
        <v>0</v>
      </c>
      <c r="E34" s="29" t="s">
        <v>94</v>
      </c>
      <c r="F34" s="30" t="s">
        <v>73</v>
      </c>
      <c r="G34" s="3"/>
      <c r="H34" s="31"/>
      <c r="I34" s="31">
        <v>42.05</v>
      </c>
      <c r="J34" s="31">
        <v>21672.74</v>
      </c>
      <c r="K34" s="32">
        <f t="shared" si="5"/>
        <v>21714.79</v>
      </c>
      <c r="L34" s="33">
        <v>0.24229999999999999</v>
      </c>
      <c r="M34" s="34">
        <f t="shared" si="2"/>
        <v>26976.28</v>
      </c>
      <c r="N34" s="34"/>
      <c r="O34" s="34">
        <f t="shared" si="3"/>
        <v>0</v>
      </c>
      <c r="P34" s="34">
        <f t="shared" si="6"/>
        <v>0</v>
      </c>
      <c r="Q34" s="35">
        <f t="shared" si="4"/>
        <v>0</v>
      </c>
      <c r="R34" s="1"/>
      <c r="S34" s="53"/>
      <c r="T34" s="6" t="str">
        <f t="shared" si="0"/>
        <v>2.18</v>
      </c>
      <c r="U34" s="6" t="b">
        <f t="shared" si="1"/>
        <v>0</v>
      </c>
      <c r="V34" s="53"/>
      <c r="W34" s="53"/>
      <c r="X34" s="53"/>
      <c r="Y34" s="53"/>
      <c r="Z34" s="94"/>
    </row>
    <row r="35" spans="2:26" ht="18.75" customHeight="1" x14ac:dyDescent="0.2">
      <c r="B35" s="56" t="s">
        <v>45</v>
      </c>
      <c r="C35" s="30" t="s">
        <v>68</v>
      </c>
      <c r="D35" s="57" t="s">
        <v>0</v>
      </c>
      <c r="E35" s="29" t="s">
        <v>95</v>
      </c>
      <c r="F35" s="30" t="s">
        <v>73</v>
      </c>
      <c r="G35" s="3"/>
      <c r="H35" s="31"/>
      <c r="I35" s="31">
        <v>42.05</v>
      </c>
      <c r="J35" s="31">
        <v>2058.04</v>
      </c>
      <c r="K35" s="32">
        <f t="shared" si="5"/>
        <v>2100.09</v>
      </c>
      <c r="L35" s="33">
        <v>0.24229999999999999</v>
      </c>
      <c r="M35" s="34">
        <f t="shared" si="2"/>
        <v>2608.94</v>
      </c>
      <c r="N35" s="34"/>
      <c r="O35" s="34">
        <f t="shared" si="3"/>
        <v>0</v>
      </c>
      <c r="P35" s="34">
        <f t="shared" si="6"/>
        <v>0</v>
      </c>
      <c r="Q35" s="35">
        <f t="shared" si="4"/>
        <v>0</v>
      </c>
      <c r="R35" s="1"/>
      <c r="S35" s="53"/>
      <c r="T35" s="6" t="str">
        <f t="shared" si="0"/>
        <v>2.19</v>
      </c>
      <c r="U35" s="6" t="b">
        <f t="shared" si="1"/>
        <v>0</v>
      </c>
      <c r="V35" s="53"/>
      <c r="W35" s="53"/>
      <c r="X35" s="53"/>
      <c r="Y35" s="53"/>
      <c r="Z35" s="94"/>
    </row>
    <row r="36" spans="2:26" ht="18.75" customHeight="1" x14ac:dyDescent="0.2">
      <c r="B36" s="56" t="s">
        <v>46</v>
      </c>
      <c r="C36" s="30" t="s">
        <v>69</v>
      </c>
      <c r="D36" s="57" t="s">
        <v>0</v>
      </c>
      <c r="E36" s="29" t="s">
        <v>96</v>
      </c>
      <c r="F36" s="30" t="s">
        <v>73</v>
      </c>
      <c r="G36" s="3"/>
      <c r="H36" s="31"/>
      <c r="I36" s="31">
        <v>42.05</v>
      </c>
      <c r="J36" s="31">
        <v>2127.15</v>
      </c>
      <c r="K36" s="32">
        <f t="shared" si="5"/>
        <v>2169.2000000000003</v>
      </c>
      <c r="L36" s="33">
        <v>0.24229999999999999</v>
      </c>
      <c r="M36" s="34">
        <f t="shared" si="2"/>
        <v>2694.8</v>
      </c>
      <c r="N36" s="34"/>
      <c r="O36" s="34">
        <f t="shared" si="3"/>
        <v>0</v>
      </c>
      <c r="P36" s="34">
        <f t="shared" si="6"/>
        <v>0</v>
      </c>
      <c r="Q36" s="35">
        <f t="shared" si="4"/>
        <v>0</v>
      </c>
      <c r="R36" s="1"/>
      <c r="S36" s="53"/>
      <c r="T36" s="6" t="str">
        <f t="shared" si="0"/>
        <v>2.20</v>
      </c>
      <c r="U36" s="6" t="b">
        <f t="shared" si="1"/>
        <v>0</v>
      </c>
      <c r="V36" s="53"/>
      <c r="W36" s="53"/>
      <c r="X36" s="53"/>
      <c r="Y36" s="53"/>
      <c r="Z36" s="94"/>
    </row>
    <row r="37" spans="2:26" ht="18.75" customHeight="1" x14ac:dyDescent="0.2">
      <c r="B37" s="56" t="s">
        <v>47</v>
      </c>
      <c r="C37" s="30" t="s">
        <v>70</v>
      </c>
      <c r="D37" s="57" t="s">
        <v>0</v>
      </c>
      <c r="E37" s="29" t="s">
        <v>97</v>
      </c>
      <c r="F37" s="30" t="s">
        <v>73</v>
      </c>
      <c r="G37" s="3"/>
      <c r="H37" s="31"/>
      <c r="I37" s="31">
        <v>42.05</v>
      </c>
      <c r="J37" s="31">
        <v>1721.13</v>
      </c>
      <c r="K37" s="32">
        <f t="shared" si="5"/>
        <v>1763.18</v>
      </c>
      <c r="L37" s="33">
        <v>0.24229999999999999</v>
      </c>
      <c r="M37" s="34">
        <f t="shared" si="2"/>
        <v>2190.4</v>
      </c>
      <c r="N37" s="34"/>
      <c r="O37" s="34">
        <f t="shared" si="3"/>
        <v>0</v>
      </c>
      <c r="P37" s="34">
        <f t="shared" si="6"/>
        <v>0</v>
      </c>
      <c r="Q37" s="35">
        <f t="shared" si="4"/>
        <v>0</v>
      </c>
      <c r="R37" s="1"/>
      <c r="S37" s="53"/>
      <c r="T37" s="6" t="str">
        <f t="shared" si="0"/>
        <v>2.21</v>
      </c>
      <c r="U37" s="6" t="b">
        <f t="shared" si="1"/>
        <v>0</v>
      </c>
      <c r="V37" s="53"/>
      <c r="W37" s="53"/>
      <c r="X37" s="53"/>
      <c r="Y37" s="53"/>
      <c r="Z37" s="94"/>
    </row>
    <row r="38" spans="2:26" ht="18.75" customHeight="1" x14ac:dyDescent="0.2">
      <c r="B38" s="56" t="s">
        <v>48</v>
      </c>
      <c r="C38" s="30" t="s">
        <v>71</v>
      </c>
      <c r="D38" s="57" t="s">
        <v>0</v>
      </c>
      <c r="E38" s="29" t="s">
        <v>98</v>
      </c>
      <c r="F38" s="30" t="s">
        <v>73</v>
      </c>
      <c r="G38" s="3"/>
      <c r="H38" s="31"/>
      <c r="I38" s="31">
        <v>32.68</v>
      </c>
      <c r="J38" s="31">
        <v>4537.7</v>
      </c>
      <c r="K38" s="32">
        <f t="shared" si="5"/>
        <v>4570.38</v>
      </c>
      <c r="L38" s="33">
        <v>0.24229999999999999</v>
      </c>
      <c r="M38" s="34">
        <f t="shared" si="2"/>
        <v>5677.78</v>
      </c>
      <c r="N38" s="34"/>
      <c r="O38" s="34">
        <f t="shared" si="3"/>
        <v>0</v>
      </c>
      <c r="P38" s="34">
        <f t="shared" si="6"/>
        <v>0</v>
      </c>
      <c r="Q38" s="35">
        <f t="shared" si="4"/>
        <v>0</v>
      </c>
      <c r="R38" s="1"/>
      <c r="S38" s="53"/>
      <c r="T38" s="6" t="str">
        <f t="shared" si="0"/>
        <v>2.22</v>
      </c>
      <c r="U38" s="6" t="b">
        <f t="shared" si="1"/>
        <v>0</v>
      </c>
      <c r="V38" s="53"/>
      <c r="W38" s="53"/>
      <c r="X38" s="53"/>
      <c r="Y38" s="53"/>
      <c r="Z38" s="94"/>
    </row>
    <row r="39" spans="2:26" ht="18.75" customHeight="1" x14ac:dyDescent="0.2">
      <c r="B39" s="56" t="s">
        <v>49</v>
      </c>
      <c r="C39" s="30" t="s">
        <v>72</v>
      </c>
      <c r="D39" s="57" t="s">
        <v>0</v>
      </c>
      <c r="E39" s="29" t="s">
        <v>99</v>
      </c>
      <c r="F39" s="30" t="s">
        <v>73</v>
      </c>
      <c r="G39" s="3"/>
      <c r="H39" s="31"/>
      <c r="I39" s="31">
        <v>42.05</v>
      </c>
      <c r="J39" s="31">
        <v>2534.16</v>
      </c>
      <c r="K39" s="32">
        <f t="shared" si="5"/>
        <v>2576.21</v>
      </c>
      <c r="L39" s="33">
        <v>0.24229999999999999</v>
      </c>
      <c r="M39" s="34">
        <f t="shared" si="2"/>
        <v>3200.43</v>
      </c>
      <c r="N39" s="34"/>
      <c r="O39" s="34">
        <f t="shared" si="3"/>
        <v>0</v>
      </c>
      <c r="P39" s="34">
        <f t="shared" si="6"/>
        <v>0</v>
      </c>
      <c r="Q39" s="35">
        <f t="shared" si="4"/>
        <v>0</v>
      </c>
      <c r="R39" s="1"/>
      <c r="S39" s="53"/>
      <c r="T39" s="6" t="str">
        <f t="shared" si="0"/>
        <v>2.23</v>
      </c>
      <c r="U39" s="6" t="b">
        <f t="shared" si="1"/>
        <v>0</v>
      </c>
      <c r="V39" s="53"/>
      <c r="W39" s="53"/>
      <c r="X39" s="53"/>
      <c r="Y39" s="53"/>
      <c r="Z39" s="94"/>
    </row>
    <row r="40" spans="2:26" ht="6" customHeight="1" x14ac:dyDescent="0.2">
      <c r="B40" s="38"/>
      <c r="C40" s="38"/>
      <c r="D40" s="58"/>
      <c r="E40" s="59"/>
      <c r="F40" s="38"/>
      <c r="G40" s="60"/>
      <c r="H40" s="61"/>
      <c r="I40" s="61"/>
      <c r="J40" s="61"/>
      <c r="K40" s="43"/>
      <c r="L40" s="62"/>
      <c r="M40" s="45"/>
      <c r="N40" s="45"/>
      <c r="O40" s="45"/>
      <c r="P40" s="45"/>
      <c r="Q40" s="46"/>
      <c r="R40" s="1"/>
      <c r="S40" s="53"/>
      <c r="T40" s="6">
        <f t="shared" si="0"/>
        <v>0</v>
      </c>
      <c r="U40" s="6">
        <f t="shared" ref="U40:U41" si="7">IF(J40=0,Q40-O40)</f>
        <v>0</v>
      </c>
      <c r="V40" s="53"/>
      <c r="W40" s="53"/>
      <c r="X40" s="53"/>
      <c r="Y40" s="53"/>
      <c r="Z40" s="94"/>
    </row>
    <row r="41" spans="2:26" ht="15" customHeight="1" x14ac:dyDescent="0.2"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24"/>
      <c r="M41" s="49" t="s">
        <v>105</v>
      </c>
      <c r="N41" s="50"/>
      <c r="O41" s="50">
        <f>SUM(O17:O40)</f>
        <v>0</v>
      </c>
      <c r="P41" s="50">
        <f>SUM(P17:P40)</f>
        <v>0</v>
      </c>
      <c r="Q41" s="51">
        <f>SUM(Q17:Q40)</f>
        <v>0</v>
      </c>
      <c r="R41" s="1"/>
      <c r="S41" s="6">
        <v>1</v>
      </c>
      <c r="T41" s="6"/>
      <c r="U41" s="6">
        <f t="shared" si="7"/>
        <v>0</v>
      </c>
      <c r="V41" s="36">
        <f>SUM(O41:P41)</f>
        <v>0</v>
      </c>
      <c r="W41" s="6" t="str">
        <f>IF(V41&lt;&gt;Q41,"erro","ok")</f>
        <v>ok</v>
      </c>
      <c r="X41" s="6"/>
      <c r="Y41" s="6"/>
      <c r="Z41" s="89"/>
    </row>
    <row r="42" spans="2:26" ht="6" customHeight="1" x14ac:dyDescent="0.2">
      <c r="B42" s="63"/>
      <c r="C42" s="64"/>
      <c r="D42" s="65"/>
      <c r="E42" s="65"/>
      <c r="F42" s="64"/>
      <c r="G42" s="64"/>
      <c r="H42" s="64"/>
      <c r="I42" s="64"/>
      <c r="J42" s="64"/>
      <c r="K42" s="64"/>
      <c r="L42" s="6"/>
      <c r="M42" s="64"/>
      <c r="N42" s="53"/>
      <c r="O42" s="53"/>
      <c r="P42" s="53"/>
      <c r="Q42" s="55"/>
      <c r="R42" s="6"/>
      <c r="S42" s="6"/>
      <c r="T42" s="6"/>
      <c r="U42" s="6"/>
      <c r="V42" s="6"/>
      <c r="W42" s="6"/>
      <c r="X42" s="6"/>
      <c r="Y42" s="6"/>
      <c r="Z42" s="89"/>
    </row>
    <row r="43" spans="2:26" ht="15" customHeight="1" x14ac:dyDescent="0.2">
      <c r="B43" s="66"/>
      <c r="C43" s="67"/>
      <c r="D43" s="67"/>
      <c r="E43" s="67"/>
      <c r="F43" s="67"/>
      <c r="G43" s="67"/>
      <c r="H43" s="67"/>
      <c r="I43" s="67"/>
      <c r="J43" s="67"/>
      <c r="K43" s="68"/>
      <c r="L43" s="69"/>
      <c r="M43" s="70" t="s">
        <v>17</v>
      </c>
      <c r="N43" s="71">
        <f>SUMIF($S11:$S41,1,N11:N41)</f>
        <v>0</v>
      </c>
      <c r="O43" s="71">
        <f>SUMIF($S11:$S41,1,O11:O41)</f>
        <v>0</v>
      </c>
      <c r="P43" s="71">
        <f>SUMIF($S11:$S41,1,P11:P41)</f>
        <v>0</v>
      </c>
      <c r="Q43" s="72">
        <f>SUMIF($S11:$S41,1,Q11:Q41)</f>
        <v>0</v>
      </c>
      <c r="R43" s="6"/>
      <c r="S43" s="6"/>
      <c r="T43" s="6"/>
      <c r="U43" s="6"/>
      <c r="V43" s="6"/>
      <c r="W43" s="6"/>
      <c r="X43" s="6"/>
      <c r="Y43" s="6"/>
      <c r="Z43" s="89"/>
    </row>
    <row r="44" spans="2:26" ht="15" customHeight="1" x14ac:dyDescent="0.2">
      <c r="B44" s="73"/>
      <c r="C44" s="73"/>
      <c r="D44" s="73"/>
      <c r="E44" s="73"/>
      <c r="F44" s="73"/>
      <c r="G44" s="73"/>
      <c r="H44" s="73"/>
      <c r="I44" s="73"/>
      <c r="J44" s="73"/>
      <c r="K44" s="74"/>
      <c r="L44" s="75"/>
      <c r="M44" s="76" t="s">
        <v>74</v>
      </c>
      <c r="N44" s="4"/>
      <c r="O44" s="5">
        <f>IFERROR(O43/Q43,0)</f>
        <v>0</v>
      </c>
      <c r="P44" s="77"/>
      <c r="Q44" s="78"/>
      <c r="R44" s="79"/>
      <c r="S44" s="79"/>
      <c r="T44" s="79"/>
      <c r="U44" s="79"/>
      <c r="V44" s="79"/>
      <c r="W44" s="79"/>
      <c r="X44" s="79"/>
      <c r="Y44" s="79"/>
      <c r="Z44" s="95"/>
    </row>
    <row r="45" spans="2:26" ht="15" customHeight="1" x14ac:dyDescent="0.2">
      <c r="B45" s="80" t="s">
        <v>18</v>
      </c>
      <c r="C45" s="81"/>
      <c r="D45" s="82"/>
      <c r="E45" s="82"/>
      <c r="F45" s="82"/>
      <c r="G45" s="82"/>
      <c r="H45" s="82"/>
      <c r="I45" s="82"/>
      <c r="J45" s="82"/>
      <c r="K45" s="83"/>
      <c r="L45" s="6"/>
      <c r="M45" s="84"/>
      <c r="N45" s="84"/>
      <c r="O45" s="84"/>
      <c r="P45" s="84"/>
      <c r="Q45" s="85"/>
      <c r="R45" s="6"/>
      <c r="S45" s="6"/>
      <c r="T45" s="6"/>
      <c r="U45" s="6"/>
      <c r="V45" s="6"/>
      <c r="W45" s="6"/>
      <c r="X45" s="6"/>
      <c r="Y45" s="6"/>
      <c r="Z45" s="89"/>
    </row>
    <row r="46" spans="2:26" ht="15" customHeight="1" x14ac:dyDescent="0.2">
      <c r="B46" s="119" t="s">
        <v>106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8"/>
      <c r="R46" s="6"/>
      <c r="S46" s="6"/>
      <c r="T46" s="6"/>
      <c r="U46" s="6"/>
      <c r="V46" s="6"/>
      <c r="W46" s="6"/>
      <c r="X46" s="6"/>
      <c r="Y46" s="6"/>
      <c r="Z46" s="89"/>
    </row>
    <row r="47" spans="2:26" ht="45.75" customHeight="1" x14ac:dyDescent="0.2">
      <c r="B47" s="120" t="s">
        <v>76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8"/>
      <c r="R47" s="6"/>
      <c r="S47" s="6"/>
      <c r="T47" s="6"/>
      <c r="U47" s="6"/>
      <c r="V47" s="6"/>
      <c r="W47" s="6"/>
      <c r="X47" s="6"/>
      <c r="Y47" s="6"/>
      <c r="Z47" s="89"/>
    </row>
    <row r="48" spans="2:26" ht="12.75" customHeight="1" x14ac:dyDescent="0.2">
      <c r="B48" s="86"/>
      <c r="C48" s="87"/>
      <c r="D48" s="86"/>
      <c r="E48" s="86"/>
      <c r="F48" s="87"/>
      <c r="G48" s="87"/>
      <c r="H48" s="87"/>
      <c r="I48" s="87"/>
      <c r="J48" s="87"/>
      <c r="K48" s="87"/>
      <c r="L48" s="6"/>
      <c r="M48" s="87"/>
      <c r="N48" s="87"/>
      <c r="O48" s="87"/>
      <c r="P48" s="87"/>
      <c r="Q48" s="87"/>
      <c r="R48" s="6"/>
      <c r="S48" s="6"/>
      <c r="T48" s="6"/>
      <c r="U48" s="6"/>
      <c r="V48" s="6"/>
      <c r="W48" s="6"/>
      <c r="X48" s="6"/>
      <c r="Y48" s="6"/>
      <c r="Z48" s="89"/>
    </row>
    <row r="49" spans="2:26" ht="12.75" customHeight="1" x14ac:dyDescent="0.2">
      <c r="B49" s="89"/>
      <c r="C49" s="15"/>
      <c r="D49" s="93"/>
      <c r="E49" s="93"/>
      <c r="F49" s="1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89"/>
    </row>
    <row r="50" spans="2:26" ht="15" customHeight="1" x14ac:dyDescent="0.2">
      <c r="B50" s="89"/>
      <c r="C50" s="15"/>
      <c r="D50" s="93"/>
      <c r="E50" s="88"/>
      <c r="F50" s="15"/>
      <c r="G50" s="6"/>
      <c r="H50" s="6"/>
      <c r="I50" s="6"/>
      <c r="J50" s="137" t="s">
        <v>21</v>
      </c>
      <c r="K50" s="138"/>
      <c r="L50" s="115"/>
      <c r="M50" s="115"/>
      <c r="N50" s="115"/>
      <c r="O50" s="115"/>
      <c r="P50" s="115"/>
      <c r="Q50" s="116"/>
      <c r="R50" s="6"/>
      <c r="S50" s="6"/>
      <c r="T50" s="6"/>
      <c r="U50" s="6"/>
      <c r="V50" s="6"/>
      <c r="W50" s="6"/>
      <c r="X50" s="6"/>
      <c r="Y50" s="6"/>
      <c r="Z50" s="89"/>
    </row>
    <row r="51" spans="2:26" ht="15" customHeight="1" x14ac:dyDescent="0.2">
      <c r="B51" s="89"/>
      <c r="C51" s="15"/>
      <c r="D51" s="93"/>
      <c r="E51" s="88"/>
      <c r="F51" s="15"/>
      <c r="G51" s="6"/>
      <c r="H51" s="6"/>
      <c r="I51" s="6"/>
      <c r="J51" s="135" t="s">
        <v>22</v>
      </c>
      <c r="K51" s="136"/>
      <c r="L51" s="117"/>
      <c r="M51" s="117"/>
      <c r="N51" s="117"/>
      <c r="O51" s="117"/>
      <c r="P51" s="117"/>
      <c r="Q51" s="118"/>
      <c r="R51" s="6"/>
      <c r="S51" s="6"/>
      <c r="T51" s="6"/>
      <c r="U51" s="6"/>
      <c r="V51" s="6"/>
      <c r="W51" s="6"/>
      <c r="X51" s="6"/>
      <c r="Y51" s="6"/>
      <c r="Z51" s="89"/>
    </row>
    <row r="52" spans="2:26" ht="15" customHeight="1" x14ac:dyDescent="0.2">
      <c r="B52" s="89"/>
      <c r="C52" s="15"/>
      <c r="D52" s="93"/>
      <c r="E52" s="6"/>
      <c r="F52" s="15"/>
      <c r="G52" s="6"/>
      <c r="H52" s="6"/>
      <c r="I52" s="6"/>
      <c r="J52" s="135" t="s">
        <v>23</v>
      </c>
      <c r="K52" s="136"/>
      <c r="L52" s="139"/>
      <c r="M52" s="139"/>
      <c r="N52" s="139"/>
      <c r="O52" s="139"/>
      <c r="P52" s="139"/>
      <c r="Q52" s="140"/>
      <c r="R52" s="6"/>
      <c r="S52" s="6"/>
      <c r="T52" s="6"/>
      <c r="U52" s="6"/>
      <c r="V52" s="6"/>
      <c r="W52" s="6"/>
      <c r="X52" s="6"/>
      <c r="Y52" s="6"/>
      <c r="Z52" s="89"/>
    </row>
    <row r="53" spans="2:26" ht="15" customHeight="1" x14ac:dyDescent="0.2">
      <c r="B53" s="89"/>
      <c r="C53" s="15"/>
      <c r="D53" s="93"/>
      <c r="E53" s="6"/>
      <c r="F53" s="15"/>
      <c r="G53" s="6"/>
      <c r="H53" s="6"/>
      <c r="I53" s="6"/>
      <c r="J53" s="133" t="s">
        <v>109</v>
      </c>
      <c r="K53" s="134"/>
      <c r="L53" s="131"/>
      <c r="M53" s="131"/>
      <c r="N53" s="131"/>
      <c r="O53" s="131"/>
      <c r="P53" s="131"/>
      <c r="Q53" s="132"/>
      <c r="R53" s="6"/>
      <c r="S53" s="6"/>
      <c r="T53" s="6"/>
      <c r="U53" s="6"/>
      <c r="V53" s="6"/>
      <c r="W53" s="6"/>
      <c r="X53" s="6"/>
      <c r="Y53" s="6"/>
      <c r="Z53" s="89"/>
    </row>
    <row r="54" spans="2:26" ht="12.75" customHeight="1" x14ac:dyDescent="0.2">
      <c r="B54" s="89"/>
      <c r="C54" s="15"/>
      <c r="D54" s="93"/>
      <c r="E54" s="93"/>
      <c r="F54" s="1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89"/>
    </row>
    <row r="55" spans="2:26" ht="12.75" customHeight="1" x14ac:dyDescent="0.2">
      <c r="B55" s="89"/>
      <c r="C55" s="15"/>
      <c r="D55" s="93"/>
      <c r="E55" s="93"/>
      <c r="F55" s="1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89"/>
    </row>
    <row r="56" spans="2:26" ht="12.75" customHeight="1" x14ac:dyDescent="0.2">
      <c r="B56" s="89"/>
      <c r="C56" s="15"/>
      <c r="D56" s="93"/>
      <c r="E56" s="93"/>
      <c r="F56" s="1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89"/>
    </row>
    <row r="57" spans="2:26" ht="12.75" customHeight="1" x14ac:dyDescent="0.2">
      <c r="B57" s="89"/>
      <c r="C57" s="15"/>
      <c r="D57" s="93"/>
      <c r="E57" s="93"/>
      <c r="F57" s="1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89"/>
    </row>
  </sheetData>
  <sheetProtection algorithmName="SHA-512" hashValue="qiolYRo3FmQL+D8dJHt0M+spzUQTAwam4vj14hsOhxrPa6dAz4hge0IumwJNf2MtFzLQtbak4pVvYLFaOeAxRw==" saltValue="S1v9F2U9WmEGqd2AsjAORA==" spinCount="100000" sheet="1" formatCells="0" formatColumns="0" formatRows="0"/>
  <mergeCells count="29">
    <mergeCell ref="L53:Q53"/>
    <mergeCell ref="J53:K53"/>
    <mergeCell ref="J52:K52"/>
    <mergeCell ref="J51:K51"/>
    <mergeCell ref="J50:K50"/>
    <mergeCell ref="L52:Q52"/>
    <mergeCell ref="B2:Q3"/>
    <mergeCell ref="D5:L5"/>
    <mergeCell ref="B5:C5"/>
    <mergeCell ref="L50:Q50"/>
    <mergeCell ref="L51:Q51"/>
    <mergeCell ref="B46:Q46"/>
    <mergeCell ref="B47:Q47"/>
    <mergeCell ref="B4:Q4"/>
    <mergeCell ref="B6:C6"/>
    <mergeCell ref="B7:C7"/>
    <mergeCell ref="B8:B9"/>
    <mergeCell ref="H8:K8"/>
    <mergeCell ref="L8:L9"/>
    <mergeCell ref="M8:M9"/>
    <mergeCell ref="D6:L6"/>
    <mergeCell ref="D7:L7"/>
    <mergeCell ref="V8:X8"/>
    <mergeCell ref="N8:Q8"/>
    <mergeCell ref="C8:C9"/>
    <mergeCell ref="D8:D9"/>
    <mergeCell ref="E8:E9"/>
    <mergeCell ref="F8:F9"/>
    <mergeCell ref="G8:G9"/>
  </mergeCells>
  <phoneticPr fontId="22" type="noConversion"/>
  <conditionalFormatting sqref="B4:Q4 B5 D5 M5:Q5 B6:Q9">
    <cfRule type="expression" dxfId="8" priority="189">
      <formula>$D$6="ATENÇÃO: VALOR DESONERADO MENOR"</formula>
    </cfRule>
  </conditionalFormatting>
  <conditionalFormatting sqref="C12:D12">
    <cfRule type="expression" dxfId="7" priority="1">
      <formula>#REF!=1</formula>
    </cfRule>
  </conditionalFormatting>
  <conditionalFormatting sqref="G12 C17:D39 G17:G39">
    <cfRule type="expression" dxfId="6" priority="193">
      <formula>#REF!=1</formula>
    </cfRule>
  </conditionalFormatting>
  <conditionalFormatting sqref="H12:L12 H17:L39">
    <cfRule type="expression" dxfId="5" priority="191">
      <formula>#REF!=2</formula>
    </cfRule>
  </conditionalFormatting>
  <conditionalFormatting sqref="L12 L17:L39">
    <cfRule type="expression" dxfId="4" priority="192">
      <formula>#REF!=1</formula>
    </cfRule>
  </conditionalFormatting>
  <conditionalFormatting sqref="N12:P44">
    <cfRule type="cellIs" dxfId="3" priority="289" operator="lessThan">
      <formula>0</formula>
    </cfRule>
  </conditionalFormatting>
  <conditionalFormatting sqref="N14:Q14">
    <cfRule type="expression" dxfId="2" priority="249">
      <formula>$W$14="erro"</formula>
    </cfRule>
  </conditionalFormatting>
  <conditionalFormatting sqref="N41:Q41">
    <cfRule type="expression" dxfId="1" priority="245">
      <formula>$W$41="erro"</formula>
    </cfRule>
    <cfRule type="expression" dxfId="0" priority="246">
      <formula>$W$14="erro"</formula>
    </cfRule>
  </conditionalFormatting>
  <dataValidations count="2">
    <dataValidation type="list" allowBlank="1" showErrorMessage="1" sqref="D40 L12 L17:L39" xr:uid="{00000000-0002-0000-0A00-000000000000}">
      <formula1>#REF!</formula1>
    </dataValidation>
    <dataValidation type="list" allowBlank="1" showInputMessage="1" showErrorMessage="1" promptTitle="Aviso" prompt="Utilizar apenas as fontes predeterminadas" sqref="D17:D39 D12" xr:uid="{00000000-0002-0000-0A00-000001000000}">
      <formula1>#REF!</formula1>
    </dataValidation>
  </dataValidations>
  <printOptions horizontalCentered="1"/>
  <pageMargins left="0.59055118110236227" right="0.59055118110236227" top="0.78740157480314965" bottom="0.78740157480314965" header="0" footer="0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218.2025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Lombardi</dc:creator>
  <cp:lastModifiedBy>Tainan Ely Clarino</cp:lastModifiedBy>
  <cp:lastPrinted>2025-10-23T13:04:23Z</cp:lastPrinted>
  <dcterms:created xsi:type="dcterms:W3CDTF">2017-09-29T18:48:58Z</dcterms:created>
  <dcterms:modified xsi:type="dcterms:W3CDTF">2025-11-21T13:17:29Z</dcterms:modified>
</cp:coreProperties>
</file>