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C:\Users\marcelo.adolpho\Desktop\planilha\"/>
    </mc:Choice>
  </mc:AlternateContent>
  <xr:revisionPtr revIDLastSave="0" documentId="13_ncr:1_{66045F27-3212-43F9-B9EB-07524102C8DE}" xr6:coauthVersionLast="47" xr6:coauthVersionMax="47" xr10:uidLastSave="{00000000-0000-0000-0000-000000000000}"/>
  <bookViews>
    <workbookView xWindow="28680" yWindow="-120" windowWidth="29040" windowHeight="15720" tabRatio="910" xr2:uid="{00000000-000D-0000-FFFF-FFFF00000000}"/>
  </bookViews>
  <sheets>
    <sheet name="PE 507 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9" l="1"/>
  <c r="J13" i="9"/>
  <c r="J11" i="9"/>
  <c r="T14" i="9" l="1"/>
  <c r="T16" i="9"/>
  <c r="S16" i="9" l="1"/>
  <c r="S14" i="9"/>
  <c r="S13" i="9"/>
  <c r="S12" i="9"/>
  <c r="S11" i="9"/>
  <c r="L12" i="9" l="1"/>
  <c r="P12" i="9" s="1"/>
  <c r="N12" i="9" l="1"/>
  <c r="T12" i="9" s="1"/>
  <c r="L11" i="9"/>
  <c r="P11" i="9" s="1"/>
  <c r="O12" i="9" l="1"/>
  <c r="N11" i="9"/>
  <c r="O11" i="9" s="1"/>
  <c r="L13" i="9"/>
  <c r="P13" i="9" s="1"/>
  <c r="N13" i="9" l="1"/>
  <c r="O13" i="9" s="1"/>
  <c r="O15" i="9" s="1"/>
  <c r="P15" i="9"/>
  <c r="T11" i="9"/>
  <c r="M18" i="9"/>
  <c r="P18" i="9" l="1"/>
  <c r="T13" i="9"/>
  <c r="N15" i="9"/>
  <c r="N18" i="9" s="1"/>
  <c r="P10" i="9"/>
  <c r="O18" i="9"/>
  <c r="N19" i="9" l="1"/>
  <c r="U15" i="9"/>
  <c r="V15" i="9" s="1"/>
  <c r="T15" i="9"/>
</calcChain>
</file>

<file path=xl/sharedStrings.xml><?xml version="1.0" encoding="utf-8"?>
<sst xmlns="http://schemas.openxmlformats.org/spreadsheetml/2006/main" count="51" uniqueCount="46">
  <si>
    <t>-</t>
  </si>
  <si>
    <t>PREGÃO ELETRÔNICO</t>
  </si>
  <si>
    <t>CREA/RS</t>
  </si>
  <si>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</si>
  <si>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</si>
  <si>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</si>
  <si>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</si>
  <si>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</si>
  <si>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</si>
  <si>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</si>
  <si>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</si>
  <si>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</si>
  <si>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</si>
  <si>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</si>
  <si>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</si>
  <si>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</si>
  <si>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</si>
  <si>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</si>
  <si>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</si>
  <si>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</si>
  <si>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</si>
  <si>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</si>
  <si>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</si>
  <si>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</si>
  <si>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</si>
  <si>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</si>
  <si>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</si>
  <si>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1.1</t>
  </si>
  <si>
    <t>1.2</t>
  </si>
  <si>
    <t>1.3</t>
  </si>
  <si>
    <t>UN</t>
  </si>
  <si>
    <t>H</t>
  </si>
  <si>
    <t>SER</t>
  </si>
  <si>
    <t>Percentual de mão de obra em relação ao valor total (Ordem de Serviço nº 03/2021)</t>
  </si>
  <si>
    <t>Material + Equipamento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</si>
  <si>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</si>
  <si>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25.0.000112276-5</t>
  </si>
  <si>
    <t>REGISTRO DE PREÇO para contratação de empresa especializada em manutenção de bombas hidráulicas e motores elétricos, instalados nos Prédios Públicos da Prefeitura Municipal de Porto Alegre</t>
  </si>
  <si>
    <t>Manutenção de bombas hidráulicas e motores elétricos</t>
  </si>
  <si>
    <t>MANUTENÇÃO PREVENTIVA</t>
  </si>
  <si>
    <t>MANUTENÇÃO CORRETIVA</t>
  </si>
  <si>
    <t>PROVISIONAMENTO DE PEÇAS</t>
  </si>
  <si>
    <t>Subtotal Manutenção de bombas hidráulicas e motores elétricos</t>
  </si>
  <si>
    <t>1 - Foi utilizada data base SINAPI jul/2025;</t>
  </si>
  <si>
    <t>(preencher este campo com o local da prestação dos serviços)</t>
  </si>
  <si>
    <r>
      <t>PE 507/2025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REGISTRO DE PREÇOS PARA MANUTENÇÃO DE BOMBAS HIDRÁULICAS E MOTORES ELÉTRICOS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30/03/2026 a 30/03/2027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</si>
</sst>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 Black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9"/>
    <xf numFmtId="9" fontId="1" fillId="0" borderId="9" applyFont="0" applyFill="0" applyBorder="0" applyAlignment="0" applyProtection="0"/>
    <xf numFmtId="44" fontId="1" fillId="0" borderId="9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9"/>
    <xf numFmtId="0" fontId="22" fillId="0" borderId="9"/>
  </cellStyleXfs>
  <cellXfs count="14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0" fillId="6" borderId="0" xfId="0" applyFill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6" borderId="0" xfId="0" applyFill="1"/>
    <xf numFmtId="0" fontId="12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64" fontId="2" fillId="2" borderId="10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10" fontId="2" fillId="2" borderId="10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right" vertical="center"/>
    </xf>
    <xf numFmtId="10" fontId="2" fillId="2" borderId="14" xfId="0" applyNumberFormat="1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center" vertical="center"/>
    </xf>
    <xf numFmtId="165" fontId="8" fillId="5" borderId="23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166" fontId="9" fillId="0" borderId="25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center" vertical="center" wrapText="1"/>
    </xf>
    <xf numFmtId="10" fontId="9" fillId="0" borderId="25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" vertical="center" wrapText="1"/>
    </xf>
    <xf numFmtId="2" fontId="9" fillId="3" borderId="28" xfId="0" applyNumberFormat="1" applyFont="1" applyFill="1" applyBorder="1" applyAlignment="1">
      <alignment horizontal="center" vertical="center" wrapText="1"/>
    </xf>
    <xf numFmtId="2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right" vertical="center" wrapText="1"/>
    </xf>
    <xf numFmtId="0" fontId="6" fillId="5" borderId="22" xfId="0" applyFont="1" applyFill="1" applyBorder="1" applyAlignment="1">
      <alignment horizontal="right" vertical="center" wrapText="1"/>
    </xf>
    <xf numFmtId="0" fontId="10" fillId="5" borderId="22" xfId="0" applyFont="1" applyFill="1" applyBorder="1" applyAlignment="1">
      <alignment horizontal="right" vertical="center"/>
    </xf>
    <xf numFmtId="4" fontId="10" fillId="5" borderId="3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49" fontId="11" fillId="5" borderId="41" xfId="0" applyNumberFormat="1" applyFont="1" applyFill="1" applyBorder="1" applyAlignment="1">
      <alignment horizontal="right" vertical="center" wrapText="1"/>
    </xf>
    <xf numFmtId="49" fontId="11" fillId="5" borderId="42" xfId="0" applyNumberFormat="1" applyFont="1" applyFill="1" applyBorder="1" applyAlignment="1">
      <alignment horizontal="right" vertical="center" wrapText="1"/>
    </xf>
    <xf numFmtId="0" fontId="6" fillId="5" borderId="42" xfId="0" applyFont="1" applyFill="1" applyBorder="1" applyAlignment="1">
      <alignment horizontal="right" vertical="center" wrapText="1"/>
    </xf>
    <xf numFmtId="0" fontId="2" fillId="5" borderId="42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right" vertical="center"/>
    </xf>
    <xf numFmtId="4" fontId="10" fillId="5" borderId="43" xfId="0" applyNumberFormat="1" applyFont="1" applyFill="1" applyBorder="1" applyAlignment="1">
      <alignment horizontal="center" vertical="center"/>
    </xf>
    <xf numFmtId="49" fontId="11" fillId="5" borderId="39" xfId="0" applyNumberFormat="1" applyFont="1" applyFill="1" applyBorder="1" applyAlignment="1">
      <alignment horizontal="right" vertical="center" wrapText="1"/>
    </xf>
    <xf numFmtId="0" fontId="19" fillId="5" borderId="39" xfId="0" applyFont="1" applyFill="1" applyBorder="1" applyAlignment="1">
      <alignment horizontal="right" vertical="center" wrapText="1"/>
    </xf>
    <xf numFmtId="0" fontId="2" fillId="5" borderId="39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right" vertical="center"/>
    </xf>
    <xf numFmtId="9" fontId="10" fillId="5" borderId="39" xfId="4" applyFont="1" applyFill="1" applyBorder="1" applyAlignment="1" applyProtection="1">
      <alignment horizontal="center" vertical="center"/>
    </xf>
    <xf numFmtId="10" fontId="10" fillId="5" borderId="39" xfId="4" applyNumberFormat="1" applyFont="1" applyFill="1" applyBorder="1" applyAlignment="1" applyProtection="1">
      <alignment horizontal="center" vertical="center"/>
    </xf>
    <xf numFmtId="4" fontId="10" fillId="5" borderId="39" xfId="0" applyNumberFormat="1" applyFont="1" applyFill="1" applyBorder="1" applyAlignment="1">
      <alignment horizontal="center" vertical="center"/>
    </xf>
    <xf numFmtId="4" fontId="6" fillId="5" borderId="4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49" fontId="11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/>
    </xf>
    <xf numFmtId="4" fontId="9" fillId="8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left"/>
      <protection locked="0"/>
    </xf>
    <xf numFmtId="0" fontId="2" fillId="2" borderId="33" xfId="0" applyFont="1" applyFill="1" applyBorder="1" applyProtection="1">
      <protection locked="0"/>
    </xf>
    <xf numFmtId="0" fontId="2" fillId="2" borderId="3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4" fontId="11" fillId="2" borderId="9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4" fontId="9" fillId="6" borderId="9" xfId="0" applyNumberFormat="1" applyFont="1" applyFill="1" applyBorder="1" applyAlignment="1">
      <alignment horizontal="center" vertical="center"/>
    </xf>
    <xf numFmtId="4" fontId="9" fillId="0" borderId="45" xfId="0" applyNumberFormat="1" applyFont="1" applyBorder="1" applyAlignment="1">
      <alignment horizontal="center" vertical="center"/>
    </xf>
    <xf numFmtId="4" fontId="9" fillId="0" borderId="46" xfId="0" applyNumberFormat="1" applyFont="1" applyBorder="1" applyAlignment="1">
      <alignment horizontal="center" vertical="center"/>
    </xf>
    <xf numFmtId="165" fontId="9" fillId="0" borderId="47" xfId="0" applyNumberFormat="1" applyFont="1" applyBorder="1" applyAlignment="1">
      <alignment horizontal="center" vertical="center"/>
    </xf>
    <xf numFmtId="4" fontId="6" fillId="5" borderId="45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4" fontId="6" fillId="5" borderId="4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8" xfId="0" applyFont="1" applyBorder="1"/>
    <xf numFmtId="4" fontId="6" fillId="3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6" fillId="3" borderId="15" xfId="0" applyFont="1" applyFill="1" applyBorder="1" applyAlignment="1">
      <alignment horizontal="center" vertical="center" wrapText="1"/>
    </xf>
    <xf numFmtId="0" fontId="4" fillId="0" borderId="19" xfId="0" applyFont="1" applyBorder="1"/>
    <xf numFmtId="49" fontId="6" fillId="3" borderId="15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4" fillId="0" borderId="12" xfId="0" applyFont="1" applyBorder="1"/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7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</cellXfs>
  <cellStyles count="7">
    <cellStyle name="Moeda 2" xfId="3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4" xfId="6" xr:uid="{00000000-0005-0000-0000-000006000000}"/>
    <cellStyle name="Porcentagem" xfId="4" builtinId="5"/>
    <cellStyle name="Porcentagem 2" xfId="2" xr:uid="{00000000-0005-0000-0000-000008000000}"/>
  </cellStyles>
  <dxfs count="8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85725</xdr:rowOff>
    </xdr:from>
    <xdr:ext cx="571500" cy="514350"/>
    <xdr:pic>
      <xdr:nvPicPr>
        <xdr:cNvPr id="2" name="image2.gif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A1:AB32"/>
  <sheetViews>
    <sheetView showGridLines="0" tabSelected="1" zoomScale="110" zoomScaleNormal="110" workbookViewId="0">
      <selection activeCell="R10" sqref="R10:R16 P10:P16"/>
    </sheetView>
  </sheetViews>
  <sheetFormatPr defaultColWidth="12.625" defaultRowHeight="15" customHeight="1" x14ac:dyDescent="0.2"/>
  <cols>
    <col min="1" max="1" width="5.125" customWidth="1"/>
    <col min="2" max="2" width="8.25" customWidth="1"/>
    <col min="3" max="3" width="9.75" customWidth="1"/>
    <col min="4" max="4" width="53.375" customWidth="1"/>
    <col min="5" max="5" width="6.125" customWidth="1"/>
    <col min="6" max="6" width="7.25" customWidth="1"/>
    <col min="7" max="7" width="7.125" hidden="1" customWidth="1"/>
    <col min="8" max="8" width="10.375" customWidth="1"/>
    <col min="9" max="9" width="11.5" customWidth="1"/>
    <col min="10" max="10" width="9.375" customWidth="1"/>
    <col min="11" max="11" width="7.125" customWidth="1"/>
    <col min="12" max="12" width="9.375" customWidth="1"/>
    <col min="13" max="13" width="7.125" hidden="1" customWidth="1"/>
    <col min="14" max="14" width="10.375" customWidth="1"/>
    <col min="15" max="16" width="11.5" customWidth="1"/>
    <col min="17" max="17" width="9.625" customWidth="1"/>
    <col min="18" max="18" width="1.75" hidden="1" customWidth="1"/>
    <col min="19" max="19" width="4.875" hidden="1" customWidth="1"/>
    <col min="20" max="20" width="6.125" hidden="1" customWidth="1"/>
    <col min="21" max="21" width="4" hidden="1" customWidth="1"/>
    <col min="22" max="22" width="2.625" hidden="1" customWidth="1"/>
    <col min="23" max="25" width="7.625" style="8" customWidth="1"/>
    <col min="26" max="28" width="12.625" style="8"/>
  </cols>
  <sheetData>
    <row r="1" spans="1:25" ht="55.5" customHeight="1" x14ac:dyDescent="0.2">
      <c r="A1" s="137" t="s">
        <v>45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6"/>
      <c r="R1" s="6"/>
      <c r="S1" s="6"/>
      <c r="T1" s="6"/>
      <c r="U1" s="6"/>
      <c r="V1" s="6"/>
      <c r="W1" s="6"/>
      <c r="X1" s="6"/>
      <c r="Y1" s="7"/>
    </row>
    <row r="2" spans="1:25" ht="45.75" customHeight="1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6"/>
      <c r="R2" s="6"/>
      <c r="S2" s="6"/>
      <c r="T2" s="6"/>
      <c r="U2" s="6"/>
      <c r="V2" s="6"/>
      <c r="W2" s="6"/>
      <c r="X2" s="6"/>
      <c r="Y2" s="7"/>
    </row>
    <row r="3" spans="1:25" ht="12.75" customHeight="1" x14ac:dyDescent="0.2">
      <c r="A3" s="125" t="s">
        <v>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7"/>
      <c r="Q3" s="6"/>
      <c r="R3" s="6"/>
      <c r="S3" s="6"/>
      <c r="T3" s="6"/>
      <c r="U3" s="6"/>
      <c r="V3" s="6"/>
      <c r="W3" s="6"/>
      <c r="X3" s="6"/>
      <c r="Y3" s="7"/>
    </row>
    <row r="4" spans="1:25" ht="21.75" customHeight="1" x14ac:dyDescent="0.2">
      <c r="A4" s="9"/>
      <c r="B4" s="10" t="s">
        <v>20</v>
      </c>
      <c r="C4" s="128" t="s">
        <v>36</v>
      </c>
      <c r="D4" s="113"/>
      <c r="E4" s="113"/>
      <c r="F4" s="113"/>
      <c r="G4" s="113"/>
      <c r="H4" s="113"/>
      <c r="I4" s="113"/>
      <c r="J4" s="113"/>
      <c r="K4" s="113"/>
      <c r="L4" s="114"/>
      <c r="M4" s="11"/>
      <c r="N4" s="11"/>
      <c r="O4" s="10" t="s">
        <v>3</v>
      </c>
      <c r="P4" s="12"/>
      <c r="Q4" s="6"/>
      <c r="R4" s="6"/>
      <c r="S4" s="6"/>
      <c r="T4" s="6"/>
      <c r="U4" s="6"/>
      <c r="V4" s="6"/>
      <c r="W4" s="6"/>
      <c r="X4" s="6"/>
      <c r="Y4" s="7"/>
    </row>
    <row r="5" spans="1:25" ht="30" customHeight="1" x14ac:dyDescent="0.2">
      <c r="A5" s="129" t="s">
        <v>21</v>
      </c>
      <c r="B5" s="114"/>
      <c r="C5" s="134" t="s">
        <v>37</v>
      </c>
      <c r="D5" s="134"/>
      <c r="E5" s="134"/>
      <c r="F5" s="134"/>
      <c r="G5" s="134"/>
      <c r="H5" s="134"/>
      <c r="I5" s="134"/>
      <c r="J5" s="134"/>
      <c r="K5" s="134"/>
      <c r="L5" s="13"/>
      <c r="M5" s="13"/>
      <c r="N5" s="13"/>
      <c r="O5" s="13" t="s">
        <v>25</v>
      </c>
      <c r="P5" s="14">
        <v>1.1284000000000001</v>
      </c>
      <c r="Q5" s="6"/>
      <c r="R5" s="6"/>
      <c r="S5" s="6"/>
      <c r="T5" s="6"/>
      <c r="U5" s="6"/>
      <c r="V5" s="6"/>
      <c r="W5" s="6"/>
      <c r="X5" s="6"/>
      <c r="Y5" s="7"/>
    </row>
    <row r="6" spans="1:25" ht="30" customHeight="1" x14ac:dyDescent="0.2">
      <c r="A6" s="130" t="s">
        <v>5</v>
      </c>
      <c r="B6" s="131"/>
      <c r="C6" s="135" t="s">
        <v>44</v>
      </c>
      <c r="D6" s="136"/>
      <c r="E6" s="136"/>
      <c r="F6" s="136"/>
      <c r="G6" s="136"/>
      <c r="H6" s="136"/>
      <c r="I6" s="136"/>
      <c r="J6" s="136"/>
      <c r="K6" s="136"/>
      <c r="L6" s="15"/>
      <c r="M6" s="15"/>
      <c r="N6" s="15"/>
      <c r="O6" s="15" t="s">
        <v>26</v>
      </c>
      <c r="P6" s="16">
        <v>0.69950000000000001</v>
      </c>
      <c r="Q6" s="6"/>
      <c r="R6" s="6"/>
      <c r="S6" s="6"/>
      <c r="T6" s="6"/>
      <c r="U6" s="6"/>
      <c r="V6" s="6"/>
      <c r="W6" s="6"/>
      <c r="X6" s="6"/>
      <c r="Y6" s="7"/>
    </row>
    <row r="7" spans="1:25" ht="18.75" customHeight="1" x14ac:dyDescent="0.2">
      <c r="A7" s="118" t="s">
        <v>6</v>
      </c>
      <c r="B7" s="118" t="s">
        <v>7</v>
      </c>
      <c r="C7" s="118" t="s">
        <v>8</v>
      </c>
      <c r="D7" s="120" t="s">
        <v>9</v>
      </c>
      <c r="E7" s="120" t="s">
        <v>10</v>
      </c>
      <c r="F7" s="121" t="s">
        <v>11</v>
      </c>
      <c r="G7" s="132" t="s">
        <v>12</v>
      </c>
      <c r="H7" s="116"/>
      <c r="I7" s="116"/>
      <c r="J7" s="117"/>
      <c r="K7" s="133" t="s">
        <v>13</v>
      </c>
      <c r="L7" s="121" t="s">
        <v>14</v>
      </c>
      <c r="M7" s="115" t="s">
        <v>15</v>
      </c>
      <c r="N7" s="116"/>
      <c r="O7" s="116"/>
      <c r="P7" s="117"/>
      <c r="Q7" s="6"/>
      <c r="R7" s="6"/>
      <c r="S7" s="6"/>
      <c r="T7" s="6"/>
      <c r="U7" s="112"/>
      <c r="V7" s="113"/>
      <c r="W7" s="114"/>
      <c r="X7" s="6"/>
      <c r="Y7" s="7"/>
    </row>
    <row r="8" spans="1:25" ht="25.5" customHeight="1" x14ac:dyDescent="0.2">
      <c r="A8" s="119"/>
      <c r="B8" s="119"/>
      <c r="C8" s="119"/>
      <c r="D8" s="119"/>
      <c r="E8" s="119"/>
      <c r="F8" s="119"/>
      <c r="G8" s="17"/>
      <c r="H8" s="17" t="s">
        <v>16</v>
      </c>
      <c r="I8" s="17" t="s">
        <v>34</v>
      </c>
      <c r="J8" s="17" t="s">
        <v>17</v>
      </c>
      <c r="K8" s="119"/>
      <c r="L8" s="119"/>
      <c r="M8" s="17"/>
      <c r="N8" s="17" t="s">
        <v>16</v>
      </c>
      <c r="O8" s="17" t="s">
        <v>34</v>
      </c>
      <c r="P8" s="17" t="s">
        <v>17</v>
      </c>
      <c r="Q8" s="2"/>
      <c r="R8" s="18"/>
      <c r="S8" s="18"/>
      <c r="T8" s="18"/>
      <c r="U8" s="19"/>
      <c r="V8" s="19"/>
      <c r="W8" s="19"/>
      <c r="X8" s="18"/>
      <c r="Y8" s="20"/>
    </row>
    <row r="9" spans="1:25" ht="6" customHeight="1" x14ac:dyDescent="0.2">
      <c r="A9" s="21"/>
      <c r="B9" s="22"/>
      <c r="C9" s="22"/>
      <c r="D9" s="22"/>
      <c r="E9" s="22"/>
      <c r="F9" s="22"/>
      <c r="G9" s="22"/>
      <c r="H9" s="22"/>
      <c r="I9" s="22"/>
      <c r="J9" s="22"/>
      <c r="K9" s="6"/>
      <c r="L9" s="22"/>
      <c r="M9" s="22"/>
      <c r="N9" s="22"/>
      <c r="O9" s="22"/>
      <c r="P9" s="23"/>
      <c r="Q9" s="1"/>
      <c r="R9" s="6"/>
      <c r="S9" s="6"/>
      <c r="T9" s="6"/>
      <c r="U9" s="6"/>
      <c r="V9" s="6"/>
      <c r="W9" s="6"/>
      <c r="X9" s="6"/>
      <c r="Y9" s="7"/>
    </row>
    <row r="10" spans="1:25" ht="12.75" customHeight="1" x14ac:dyDescent="0.2">
      <c r="A10" s="24">
        <v>1</v>
      </c>
      <c r="B10" s="25"/>
      <c r="C10" s="25"/>
      <c r="D10" s="26" t="s">
        <v>38</v>
      </c>
      <c r="E10" s="26"/>
      <c r="F10" s="26"/>
      <c r="G10" s="26"/>
      <c r="H10" s="26"/>
      <c r="I10" s="26"/>
      <c r="J10" s="26"/>
      <c r="K10" s="27"/>
      <c r="L10" s="26"/>
      <c r="M10" s="26"/>
      <c r="N10" s="26"/>
      <c r="O10" s="26"/>
      <c r="P10" s="28">
        <f>P15</f>
        <v>0</v>
      </c>
      <c r="Q10" s="1"/>
      <c r="R10" s="6"/>
      <c r="S10" s="6"/>
      <c r="T10" s="6"/>
      <c r="U10" s="6"/>
      <c r="V10" s="6"/>
      <c r="W10" s="6"/>
      <c r="X10" s="6"/>
      <c r="Y10" s="7"/>
    </row>
    <row r="11" spans="1:25" ht="22.5" x14ac:dyDescent="0.2">
      <c r="A11" s="29" t="s">
        <v>27</v>
      </c>
      <c r="B11" s="30">
        <v>1</v>
      </c>
      <c r="C11" s="31" t="s">
        <v>1</v>
      </c>
      <c r="D11" s="32" t="s">
        <v>39</v>
      </c>
      <c r="E11" s="33" t="s">
        <v>32</v>
      </c>
      <c r="F11" s="88"/>
      <c r="G11" s="35"/>
      <c r="H11" s="35">
        <v>62.86</v>
      </c>
      <c r="I11" s="35">
        <v>0</v>
      </c>
      <c r="J11" s="34">
        <f>H11+I11</f>
        <v>62.86</v>
      </c>
      <c r="K11" s="36">
        <v>0.20669999999999999</v>
      </c>
      <c r="L11" s="37">
        <f>IFERROR(IF(K11="-",(ROUND(J11,2)),(ROUND(J11*(1+K11),2))),"-")</f>
        <v>75.849999999999994</v>
      </c>
      <c r="M11" s="37"/>
      <c r="N11" s="37">
        <f>IF(($I11=0),$P11,IF(H11=0,0,IF($K11&lt;&gt;"-",IFERROR(TRUNC(TRUNC((H11*(1+$K11)),2)*$F11,2),0),IFERROR(TRUNC(H11*$F11,2),0))))</f>
        <v>0</v>
      </c>
      <c r="O11" s="37">
        <f>IF(I11=0,0,P11-N11)</f>
        <v>0</v>
      </c>
      <c r="P11" s="106">
        <f>IFERROR(ROUND(ROUND(L11,2)*ROUND(F11,2),2),0)</f>
        <v>0</v>
      </c>
      <c r="Q11" s="5"/>
      <c r="R11" s="6"/>
      <c r="S11" s="6" t="str">
        <f t="shared" ref="S11:S16" si="0">A11</f>
        <v>1.1</v>
      </c>
      <c r="T11" s="6">
        <f>IF(I11=0,P11-N11)</f>
        <v>0</v>
      </c>
      <c r="U11" s="6"/>
      <c r="V11" s="6"/>
      <c r="W11" s="6"/>
      <c r="X11" s="6"/>
      <c r="Y11" s="7"/>
    </row>
    <row r="12" spans="1:25" ht="22.5" x14ac:dyDescent="0.2">
      <c r="A12" s="29" t="s">
        <v>28</v>
      </c>
      <c r="B12" s="30">
        <v>2</v>
      </c>
      <c r="C12" s="31" t="s">
        <v>1</v>
      </c>
      <c r="D12" s="32" t="s">
        <v>40</v>
      </c>
      <c r="E12" s="33" t="s">
        <v>31</v>
      </c>
      <c r="F12" s="88"/>
      <c r="G12" s="35"/>
      <c r="H12" s="35">
        <v>63</v>
      </c>
      <c r="I12" s="35">
        <v>0</v>
      </c>
      <c r="J12" s="34">
        <f t="shared" ref="J12:J13" si="1">H12+I12</f>
        <v>63</v>
      </c>
      <c r="K12" s="36">
        <v>0.20669999999999999</v>
      </c>
      <c r="L12" s="37">
        <f t="shared" ref="L12:L13" si="2">IFERROR(IF(K12="-",(ROUND(J12,2)),(ROUND(J12*(1+K12),2))),"-")</f>
        <v>76.02</v>
      </c>
      <c r="M12" s="37"/>
      <c r="N12" s="37">
        <f t="shared" ref="N12:N13" si="3">IF(AND($G12=0,$I12=0),$P12,IF(H12=0,0,IF($K12&lt;&gt;"-",IFERROR(TRUNC(TRUNC((H12*(1+$K12)),2)*$F12,2),0),IFERROR(TRUNC(H12*$F12,2),0))))</f>
        <v>0</v>
      </c>
      <c r="O12" s="37">
        <f t="shared" ref="O12:O13" si="4">IF(I12=0,0,P12-N12-M12)</f>
        <v>0</v>
      </c>
      <c r="P12" s="107">
        <f t="shared" ref="P12:P13" si="5">IFERROR(ROUND(ROUND(L12,2)*ROUND(F12,2),2),0)</f>
        <v>0</v>
      </c>
      <c r="Q12" s="101"/>
      <c r="R12" s="71"/>
      <c r="S12" s="71" t="str">
        <f t="shared" si="0"/>
        <v>1.2</v>
      </c>
      <c r="T12" s="71">
        <f t="shared" ref="T12:T13" si="6">IF(I12=0,P12-N12)</f>
        <v>0</v>
      </c>
      <c r="U12" s="71"/>
      <c r="V12" s="71"/>
      <c r="W12" s="71"/>
      <c r="X12" s="6"/>
      <c r="Y12" s="7"/>
    </row>
    <row r="13" spans="1:25" ht="27" customHeight="1" x14ac:dyDescent="0.2">
      <c r="A13" s="29" t="s">
        <v>29</v>
      </c>
      <c r="B13" s="30">
        <v>3</v>
      </c>
      <c r="C13" s="31" t="s">
        <v>1</v>
      </c>
      <c r="D13" s="32" t="s">
        <v>41</v>
      </c>
      <c r="E13" s="33" t="s">
        <v>30</v>
      </c>
      <c r="F13" s="88"/>
      <c r="G13" s="35"/>
      <c r="H13" s="35">
        <v>0</v>
      </c>
      <c r="I13" s="35">
        <v>125000</v>
      </c>
      <c r="J13" s="34">
        <f t="shared" si="1"/>
        <v>125000</v>
      </c>
      <c r="K13" s="36" t="s">
        <v>0</v>
      </c>
      <c r="L13" s="37">
        <f t="shared" si="2"/>
        <v>125000</v>
      </c>
      <c r="M13" s="37"/>
      <c r="N13" s="37">
        <f t="shared" si="3"/>
        <v>0</v>
      </c>
      <c r="O13" s="37">
        <f t="shared" si="4"/>
        <v>0</v>
      </c>
      <c r="P13" s="107">
        <f t="shared" si="5"/>
        <v>0</v>
      </c>
      <c r="Q13" s="101"/>
      <c r="R13" s="71"/>
      <c r="S13" s="71" t="str">
        <f t="shared" si="0"/>
        <v>1.3</v>
      </c>
      <c r="T13" s="71" t="b">
        <f t="shared" si="6"/>
        <v>0</v>
      </c>
      <c r="U13" s="71"/>
      <c r="V13" s="71"/>
      <c r="W13" s="71"/>
      <c r="X13" s="6"/>
      <c r="Y13" s="7"/>
    </row>
    <row r="14" spans="1:25" ht="12.75" customHeight="1" x14ac:dyDescent="0.2">
      <c r="A14" s="38"/>
      <c r="B14" s="39"/>
      <c r="C14" s="38"/>
      <c r="D14" s="40"/>
      <c r="E14" s="41"/>
      <c r="F14" s="42"/>
      <c r="G14" s="43"/>
      <c r="H14" s="43"/>
      <c r="I14" s="43"/>
      <c r="J14" s="44"/>
      <c r="K14" s="45"/>
      <c r="L14" s="46"/>
      <c r="M14" s="46"/>
      <c r="N14" s="46"/>
      <c r="O14" s="46"/>
      <c r="P14" s="108"/>
      <c r="Q14" s="3"/>
      <c r="R14" s="71"/>
      <c r="S14" s="71">
        <f t="shared" si="0"/>
        <v>0</v>
      </c>
      <c r="T14" s="71">
        <f t="shared" ref="T14:T16" si="7">IF(I14=0,P14-N14)</f>
        <v>0</v>
      </c>
      <c r="U14" s="71"/>
      <c r="V14" s="71"/>
      <c r="W14" s="71"/>
      <c r="X14" s="6"/>
      <c r="Y14" s="7"/>
    </row>
    <row r="15" spans="1:25" ht="12.75" customHeight="1" x14ac:dyDescent="0.2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27"/>
      <c r="L15" s="49" t="s">
        <v>42</v>
      </c>
      <c r="M15" s="50"/>
      <c r="N15" s="50">
        <f>SUM(N11:N14)</f>
        <v>0</v>
      </c>
      <c r="O15" s="50">
        <f>SUM(O11:O14)</f>
        <v>0</v>
      </c>
      <c r="P15" s="109">
        <f>SUM(P11:P14)</f>
        <v>0</v>
      </c>
      <c r="Q15" s="102"/>
      <c r="R15" s="71">
        <v>1</v>
      </c>
      <c r="S15" s="71"/>
      <c r="T15" s="71">
        <f t="shared" si="7"/>
        <v>0</v>
      </c>
      <c r="U15" s="103">
        <f>SUM(N15:O15)</f>
        <v>0</v>
      </c>
      <c r="V15" s="71" t="str">
        <f>IF(U15&lt;&gt;P15,"erro","ok")</f>
        <v>ok</v>
      </c>
      <c r="W15" s="71"/>
      <c r="X15" s="6"/>
      <c r="Y15" s="7"/>
    </row>
    <row r="16" spans="1:25" ht="6" customHeight="1" x14ac:dyDescent="0.2">
      <c r="A16" s="51"/>
      <c r="B16" s="52"/>
      <c r="C16" s="53"/>
      <c r="D16" s="53"/>
      <c r="E16" s="52"/>
      <c r="F16" s="52"/>
      <c r="G16" s="52"/>
      <c r="H16" s="52"/>
      <c r="I16" s="52"/>
      <c r="J16" s="52"/>
      <c r="K16" s="6"/>
      <c r="L16" s="52"/>
      <c r="M16" s="52"/>
      <c r="N16" s="52"/>
      <c r="O16" s="52"/>
      <c r="P16" s="110"/>
      <c r="Q16" s="3"/>
      <c r="R16" s="71"/>
      <c r="S16" s="71">
        <f t="shared" si="0"/>
        <v>0</v>
      </c>
      <c r="T16" s="71">
        <f t="shared" si="7"/>
        <v>0</v>
      </c>
      <c r="U16" s="71"/>
      <c r="V16" s="71"/>
      <c r="W16" s="71"/>
      <c r="X16" s="6"/>
      <c r="Y16" s="7"/>
    </row>
    <row r="17" spans="1:25" ht="6" customHeight="1" x14ac:dyDescent="0.2">
      <c r="A17" s="54"/>
      <c r="B17" s="55"/>
      <c r="C17" s="56"/>
      <c r="D17" s="56"/>
      <c r="E17" s="55"/>
      <c r="F17" s="55"/>
      <c r="G17" s="55"/>
      <c r="H17" s="55"/>
      <c r="I17" s="55"/>
      <c r="J17" s="55"/>
      <c r="K17" s="6"/>
      <c r="L17" s="55"/>
      <c r="M17" s="52"/>
      <c r="N17" s="52"/>
      <c r="O17" s="52"/>
      <c r="P17" s="110"/>
      <c r="Q17" s="3"/>
      <c r="R17" s="71"/>
      <c r="S17" s="71"/>
      <c r="T17" s="71"/>
      <c r="U17" s="71"/>
      <c r="V17" s="71"/>
      <c r="W17" s="71"/>
      <c r="X17" s="6"/>
      <c r="Y17" s="7"/>
    </row>
    <row r="18" spans="1:25" ht="12.75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9"/>
      <c r="K18" s="60"/>
      <c r="L18" s="61" t="s">
        <v>18</v>
      </c>
      <c r="M18" s="62">
        <f>SUMIF($R10:$R16,1,M10:M16)</f>
        <v>0</v>
      </c>
      <c r="N18" s="62">
        <f>SUMIF($R10:$R16,1,N10:N16)</f>
        <v>0</v>
      </c>
      <c r="O18" s="62">
        <f>SUMIF($R10:$R16,1,O10:O16)</f>
        <v>0</v>
      </c>
      <c r="P18" s="111">
        <f>SUMIF($R10:$R16,1,P10:P16)</f>
        <v>0</v>
      </c>
      <c r="Q18" s="104"/>
      <c r="R18" s="71"/>
      <c r="S18" s="71"/>
      <c r="T18" s="71"/>
      <c r="U18" s="71"/>
      <c r="V18" s="71"/>
      <c r="W18" s="103"/>
      <c r="X18" s="6"/>
      <c r="Y18" s="7"/>
    </row>
    <row r="19" spans="1:25" ht="12.75" customHeight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4"/>
      <c r="K19" s="65"/>
      <c r="L19" s="66" t="s">
        <v>33</v>
      </c>
      <c r="M19" s="67"/>
      <c r="N19" s="68">
        <f>IFERROR(N18/P18,0)</f>
        <v>0</v>
      </c>
      <c r="O19" s="69"/>
      <c r="P19" s="70"/>
      <c r="Q19" s="3"/>
      <c r="R19" s="71"/>
      <c r="S19" s="71"/>
      <c r="T19" s="71"/>
      <c r="U19" s="71"/>
      <c r="V19" s="71"/>
      <c r="W19" s="71"/>
      <c r="X19" s="71"/>
      <c r="Y19" s="72"/>
    </row>
    <row r="20" spans="1:25" ht="12.75" customHeight="1" x14ac:dyDescent="0.2">
      <c r="A20" s="73" t="s">
        <v>19</v>
      </c>
      <c r="B20" s="74"/>
      <c r="C20" s="75"/>
      <c r="D20" s="75"/>
      <c r="E20" s="75"/>
      <c r="F20" s="75"/>
      <c r="G20" s="75"/>
      <c r="H20" s="75"/>
      <c r="I20" s="75"/>
      <c r="J20" s="76"/>
      <c r="K20" s="6"/>
      <c r="L20" s="77"/>
      <c r="M20" s="77"/>
      <c r="N20" s="77"/>
      <c r="O20" s="77"/>
      <c r="P20" s="100"/>
      <c r="Q20" s="71"/>
      <c r="R20" s="71"/>
      <c r="S20" s="71"/>
      <c r="T20" s="71"/>
      <c r="U20" s="71"/>
      <c r="V20" s="71"/>
      <c r="W20" s="105"/>
      <c r="X20" s="6"/>
      <c r="Y20" s="7"/>
    </row>
    <row r="21" spans="1:25" ht="12.75" customHeight="1" x14ac:dyDescent="0.2">
      <c r="A21" s="123" t="s">
        <v>43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4"/>
      <c r="Q21" s="6"/>
      <c r="R21" s="6"/>
      <c r="S21" s="6"/>
      <c r="T21" s="6"/>
      <c r="U21" s="6"/>
      <c r="V21" s="6"/>
      <c r="W21" s="6"/>
      <c r="X21" s="6"/>
      <c r="Y21" s="7"/>
    </row>
    <row r="22" spans="1:25" ht="60.75" customHeight="1" x14ac:dyDescent="0.2">
      <c r="A22" s="124" t="s">
        <v>35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4"/>
      <c r="Q22" s="6"/>
      <c r="R22" s="6"/>
      <c r="S22" s="6"/>
      <c r="T22" s="6"/>
      <c r="U22" s="6"/>
      <c r="V22" s="6"/>
      <c r="W22" s="6"/>
      <c r="X22" s="6"/>
      <c r="Y22" s="7"/>
    </row>
    <row r="23" spans="1:25" ht="12.75" customHeight="1" x14ac:dyDescent="0.2">
      <c r="A23" s="78"/>
      <c r="B23" s="79"/>
      <c r="C23" s="78"/>
      <c r="D23" s="78"/>
      <c r="E23" s="79"/>
      <c r="F23" s="79"/>
      <c r="G23" s="79"/>
      <c r="H23" s="79"/>
      <c r="I23" s="79"/>
      <c r="J23" s="79"/>
      <c r="K23" s="6"/>
      <c r="L23" s="79"/>
      <c r="M23" s="79"/>
      <c r="N23" s="79"/>
      <c r="O23" s="79"/>
      <c r="P23" s="79"/>
      <c r="Q23" s="6"/>
      <c r="R23" s="6"/>
      <c r="S23" s="6"/>
      <c r="T23" s="6"/>
      <c r="U23" s="6"/>
      <c r="V23" s="6"/>
      <c r="W23" s="6"/>
      <c r="X23" s="6"/>
      <c r="Y23" s="7"/>
    </row>
    <row r="24" spans="1:25" ht="12.75" customHeight="1" x14ac:dyDescent="0.2">
      <c r="A24" s="7"/>
      <c r="B24" s="18"/>
      <c r="C24" s="20"/>
      <c r="D24" s="20"/>
      <c r="E24" s="80"/>
      <c r="F24" s="81"/>
      <c r="G24" s="81"/>
      <c r="H24" s="81"/>
      <c r="I24" s="81"/>
      <c r="J24" s="81"/>
      <c r="K24" s="6"/>
      <c r="L24" s="81"/>
      <c r="M24" s="81"/>
      <c r="N24" s="81"/>
      <c r="O24" s="81"/>
      <c r="P24" s="81"/>
      <c r="Q24" s="6"/>
      <c r="R24" s="6"/>
      <c r="S24" s="6"/>
      <c r="T24" s="6"/>
      <c r="U24" s="6"/>
      <c r="V24" s="6"/>
      <c r="W24" s="6"/>
      <c r="X24" s="6"/>
      <c r="Y24" s="7"/>
    </row>
    <row r="25" spans="1:25" ht="12.75" customHeight="1" x14ac:dyDescent="0.2">
      <c r="A25" s="7"/>
      <c r="B25" s="18"/>
      <c r="C25" s="20"/>
      <c r="D25" s="82"/>
      <c r="E25" s="80"/>
      <c r="F25" s="81"/>
      <c r="G25" s="81"/>
      <c r="H25" s="81"/>
      <c r="I25" s="83"/>
      <c r="J25" s="84" t="s">
        <v>22</v>
      </c>
      <c r="K25" s="89"/>
      <c r="L25" s="90"/>
      <c r="M25" s="90"/>
      <c r="N25" s="90"/>
      <c r="O25" s="90"/>
      <c r="P25" s="91"/>
      <c r="Q25" s="6"/>
      <c r="R25" s="6"/>
      <c r="S25" s="6"/>
      <c r="T25" s="6"/>
      <c r="U25" s="6"/>
      <c r="V25" s="6"/>
      <c r="W25" s="6"/>
      <c r="X25" s="6"/>
      <c r="Y25" s="7"/>
    </row>
    <row r="26" spans="1:25" ht="12.75" customHeight="1" x14ac:dyDescent="0.2">
      <c r="A26" s="7"/>
      <c r="B26" s="18"/>
      <c r="C26" s="20"/>
      <c r="D26" s="82"/>
      <c r="E26" s="80"/>
      <c r="F26" s="81"/>
      <c r="G26" s="81"/>
      <c r="H26" s="81"/>
      <c r="I26" s="85"/>
      <c r="J26" s="86" t="s">
        <v>23</v>
      </c>
      <c r="K26" s="92"/>
      <c r="L26" s="4"/>
      <c r="M26" s="4"/>
      <c r="N26" s="4"/>
      <c r="O26" s="4"/>
      <c r="P26" s="93"/>
      <c r="Q26" s="6"/>
      <c r="R26" s="6"/>
      <c r="S26" s="6"/>
      <c r="T26" s="6"/>
      <c r="U26" s="6"/>
      <c r="V26" s="6"/>
      <c r="W26" s="6"/>
      <c r="X26" s="6"/>
      <c r="Y26" s="7"/>
    </row>
    <row r="27" spans="1:25" ht="12.75" customHeight="1" x14ac:dyDescent="0.2">
      <c r="A27" s="7"/>
      <c r="B27" s="18"/>
      <c r="C27" s="20"/>
      <c r="D27" s="6"/>
      <c r="E27" s="80"/>
      <c r="F27" s="81"/>
      <c r="G27" s="81"/>
      <c r="H27" s="81"/>
      <c r="I27" s="85"/>
      <c r="J27" s="86" t="s">
        <v>24</v>
      </c>
      <c r="K27" s="122"/>
      <c r="L27" s="122"/>
      <c r="M27" s="94"/>
      <c r="N27" s="94"/>
      <c r="O27" s="94"/>
      <c r="P27" s="95"/>
      <c r="Q27" s="6"/>
      <c r="R27" s="6"/>
      <c r="S27" s="6"/>
      <c r="T27" s="6"/>
      <c r="U27" s="6"/>
      <c r="V27" s="6"/>
      <c r="W27" s="6"/>
      <c r="X27" s="6"/>
      <c r="Y27" s="7"/>
    </row>
    <row r="28" spans="1:25" ht="12.75" customHeight="1" x14ac:dyDescent="0.2">
      <c r="A28" s="7"/>
      <c r="B28" s="18"/>
      <c r="C28" s="20"/>
      <c r="D28" s="6"/>
      <c r="E28" s="80"/>
      <c r="F28" s="81"/>
      <c r="G28" s="81"/>
      <c r="H28" s="81"/>
      <c r="I28" s="87"/>
      <c r="J28" s="99" t="s">
        <v>2</v>
      </c>
      <c r="K28" s="96"/>
      <c r="L28" s="97"/>
      <c r="M28" s="97"/>
      <c r="N28" s="97"/>
      <c r="O28" s="97"/>
      <c r="P28" s="98"/>
      <c r="Q28" s="6"/>
      <c r="R28" s="6"/>
      <c r="S28" s="6"/>
      <c r="T28" s="6"/>
      <c r="U28" s="6"/>
      <c r="V28" s="6"/>
      <c r="W28" s="6"/>
      <c r="X28" s="6"/>
      <c r="Y28" s="7"/>
    </row>
    <row r="29" spans="1:25" ht="12.75" customHeight="1" x14ac:dyDescent="0.2">
      <c r="A29" s="7"/>
      <c r="B29" s="18"/>
      <c r="C29" s="20"/>
      <c r="D29" s="20"/>
      <c r="E29" s="80"/>
      <c r="F29" s="81"/>
      <c r="G29" s="81"/>
      <c r="H29" s="81"/>
      <c r="I29" s="81"/>
      <c r="J29" s="81"/>
      <c r="K29" s="6"/>
      <c r="L29" s="81"/>
      <c r="M29" s="81"/>
      <c r="N29" s="81"/>
      <c r="O29" s="81"/>
      <c r="P29" s="81"/>
      <c r="Q29" s="6"/>
      <c r="R29" s="6"/>
      <c r="S29" s="6"/>
      <c r="T29" s="6"/>
      <c r="U29" s="6"/>
      <c r="V29" s="6"/>
      <c r="W29" s="6"/>
      <c r="X29" s="6"/>
      <c r="Y29" s="7"/>
    </row>
    <row r="30" spans="1:25" ht="12.75" customHeight="1" x14ac:dyDescent="0.2">
      <c r="A30" s="7"/>
      <c r="B30" s="18"/>
      <c r="C30" s="20"/>
      <c r="D30" s="20"/>
      <c r="E30" s="80"/>
      <c r="F30" s="81"/>
      <c r="G30" s="81"/>
      <c r="H30" s="81"/>
      <c r="I30" s="81"/>
      <c r="J30" s="81"/>
      <c r="K30" s="6"/>
      <c r="L30" s="81"/>
      <c r="M30" s="81"/>
      <c r="N30" s="81"/>
      <c r="O30" s="81"/>
      <c r="P30" s="81"/>
      <c r="Q30" s="6"/>
      <c r="R30" s="6"/>
      <c r="S30" s="6"/>
      <c r="T30" s="6"/>
      <c r="U30" s="6"/>
      <c r="V30" s="6"/>
      <c r="W30" s="6"/>
      <c r="X30" s="6"/>
      <c r="Y30" s="7"/>
    </row>
    <row r="31" spans="1:25" ht="12.75" customHeight="1" x14ac:dyDescent="0.2">
      <c r="A31" s="7"/>
      <c r="B31" s="18"/>
      <c r="C31" s="20"/>
      <c r="D31" s="20"/>
      <c r="E31" s="80"/>
      <c r="F31" s="81"/>
      <c r="G31" s="81"/>
      <c r="H31" s="81"/>
      <c r="I31" s="81"/>
      <c r="J31" s="81"/>
      <c r="K31" s="6"/>
      <c r="L31" s="81"/>
      <c r="M31" s="81"/>
      <c r="N31" s="81"/>
      <c r="O31" s="81"/>
      <c r="P31" s="81"/>
      <c r="Q31" s="6"/>
      <c r="R31" s="6"/>
      <c r="S31" s="6"/>
      <c r="T31" s="6"/>
      <c r="U31" s="6"/>
      <c r="V31" s="6"/>
      <c r="W31" s="6"/>
      <c r="X31" s="6"/>
      <c r="Y31" s="7"/>
    </row>
    <row r="32" spans="1:25" ht="12.75" customHeight="1" x14ac:dyDescent="0.2">
      <c r="A32" s="7"/>
      <c r="B32" s="18"/>
      <c r="C32" s="20"/>
      <c r="D32" s="20"/>
      <c r="E32" s="80"/>
      <c r="F32" s="81"/>
      <c r="G32" s="81"/>
      <c r="H32" s="81"/>
      <c r="I32" s="81"/>
      <c r="J32" s="81"/>
      <c r="K32" s="6"/>
      <c r="L32" s="81"/>
      <c r="M32" s="81"/>
      <c r="N32" s="81"/>
      <c r="O32" s="81"/>
      <c r="P32" s="81"/>
      <c r="Q32" s="6"/>
      <c r="R32" s="6"/>
      <c r="S32" s="6"/>
      <c r="T32" s="6"/>
      <c r="U32" s="6"/>
      <c r="V32" s="6"/>
      <c r="W32" s="6"/>
      <c r="X32" s="6"/>
      <c r="Y32" s="7"/>
    </row>
  </sheetData>
  <sheetProtection algorithmName="SHA-512" hashValue="e8YWevcJ+sJ4n0njPJFiiyCOQuTGDMpOO9kiO3pj4JmsCnGihRHbzGdlpVUS13wkPNK1pYoL55HCQTzbS4DlbA==" saltValue="eDozt5ZE9JEcnzjSKkA6UQ==" spinCount="100000" sheet="1" formatCells="0" formatColumns="0" formatRows="0"/>
  <mergeCells count="21">
    <mergeCell ref="A1:P2"/>
    <mergeCell ref="K27:L27"/>
    <mergeCell ref="A21:P21"/>
    <mergeCell ref="A22:P22"/>
    <mergeCell ref="A3:P3"/>
    <mergeCell ref="C4:L4"/>
    <mergeCell ref="A5:B5"/>
    <mergeCell ref="A6:B6"/>
    <mergeCell ref="A7:A8"/>
    <mergeCell ref="G7:J7"/>
    <mergeCell ref="K7:K8"/>
    <mergeCell ref="L7:L8"/>
    <mergeCell ref="C5:K5"/>
    <mergeCell ref="C6:K6"/>
    <mergeCell ref="U7:W7"/>
    <mergeCell ref="M7:P7"/>
    <mergeCell ref="B7:B8"/>
    <mergeCell ref="C7:C8"/>
    <mergeCell ref="D7:D8"/>
    <mergeCell ref="E7:E8"/>
    <mergeCell ref="F7:F8"/>
  </mergeCells>
  <conditionalFormatting sqref="A3:P5 A6:B6 L6:P6 A7:P8">
    <cfRule type="expression" dxfId="7" priority="191">
      <formula>$C$5="ATENÇÃO: VALOR DESONERADO MENOR"</formula>
    </cfRule>
  </conditionalFormatting>
  <conditionalFormatting sqref="B11:C13">
    <cfRule type="expression" dxfId="6" priority="3">
      <formula>#REF!=1</formula>
    </cfRule>
  </conditionalFormatting>
  <conditionalFormatting sqref="C6:K6">
    <cfRule type="expression" dxfId="5" priority="1">
      <formula>$E$7="ATENÇÃO: VALOR DESONERADO MENOR"</formula>
    </cfRule>
  </conditionalFormatting>
  <conditionalFormatting sqref="F11:F13">
    <cfRule type="expression" dxfId="4" priority="195">
      <formula>#REF!=1</formula>
    </cfRule>
  </conditionalFormatting>
  <conditionalFormatting sqref="G11:K13">
    <cfRule type="expression" dxfId="3" priority="193">
      <formula>#REF!=2</formula>
    </cfRule>
  </conditionalFormatting>
  <conditionalFormatting sqref="K11:K13">
    <cfRule type="expression" dxfId="2" priority="194">
      <formula>#REF!=1</formula>
    </cfRule>
  </conditionalFormatting>
  <conditionalFormatting sqref="M11:O19 Q12:Q13 W20">
    <cfRule type="cellIs" dxfId="1" priority="291" operator="lessThan">
      <formula>0</formula>
    </cfRule>
  </conditionalFormatting>
  <conditionalFormatting sqref="M15:P15">
    <cfRule type="expression" dxfId="0" priority="251">
      <formula>$V$15="erro"</formula>
    </cfRule>
  </conditionalFormatting>
  <dataValidations count="2">
    <dataValidation type="list" allowBlank="1" showInputMessage="1" showErrorMessage="1" promptTitle="Aviso" prompt="Utilizar apenas as fontes predeterminadas" sqref="C11:C13" xr:uid="{00000000-0002-0000-0A00-000001000000}">
      <formula1>#REF!</formula1>
    </dataValidation>
    <dataValidation type="list" allowBlank="1" showErrorMessage="1" sqref="K11:K13" xr:uid="{00000000-0002-0000-0A00-000003000000}">
      <formula1>#REF!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507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Marcelo Borges Adolpho</cp:lastModifiedBy>
  <cp:lastPrinted>2022-01-19T15:45:49Z</cp:lastPrinted>
  <dcterms:created xsi:type="dcterms:W3CDTF">2017-09-29T18:48:58Z</dcterms:created>
  <dcterms:modified xsi:type="dcterms:W3CDTF">2026-03-30T14:42:58Z</dcterms:modified>
</cp:coreProperties>
</file>