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pmpa-fs3\smpg-dlc$\UCRP\SITE DLC\_INCLUIR NO SITE\"/>
    </mc:Choice>
  </mc:AlternateContent>
  <xr:revisionPtr revIDLastSave="0" documentId="13_ncr:1_{8111CBC0-5C58-4E9B-84A6-30749AAE78A5}" xr6:coauthVersionLast="47" xr6:coauthVersionMax="47" xr10:uidLastSave="{00000000-0000-0000-0000-000000000000}"/>
  <bookViews>
    <workbookView xWindow="28680" yWindow="-240" windowWidth="29040" windowHeight="15840" tabRatio="742" xr2:uid="{00000000-000D-0000-FFFF-FFFF00000000}"/>
  </bookViews>
  <sheets>
    <sheet name="PE 107.2026" sheetId="11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4" i="11" l="1"/>
  <c r="P258" i="11"/>
  <c r="P259" i="11"/>
  <c r="P260" i="11"/>
  <c r="P261" i="11"/>
  <c r="P262" i="11"/>
  <c r="P264" i="11"/>
  <c r="P80" i="11"/>
  <c r="P81" i="11"/>
  <c r="P72" i="11"/>
  <c r="P73" i="11"/>
  <c r="P71" i="11"/>
  <c r="P14" i="11"/>
  <c r="P23" i="11"/>
  <c r="P12" i="11"/>
  <c r="O279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63" i="11"/>
  <c r="O265" i="11"/>
  <c r="O266" i="11"/>
  <c r="O267" i="11"/>
  <c r="O268" i="11"/>
  <c r="O269" i="11"/>
  <c r="O270" i="11"/>
  <c r="O271" i="11"/>
  <c r="O272" i="11"/>
  <c r="O273" i="11"/>
  <c r="O274" i="11"/>
  <c r="O244" i="11"/>
  <c r="O238" i="11"/>
  <c r="O239" i="11"/>
  <c r="O237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196" i="11"/>
  <c r="O189" i="11"/>
  <c r="O190" i="11"/>
  <c r="O191" i="11"/>
  <c r="O188" i="11"/>
  <c r="O180" i="11"/>
  <c r="O181" i="11"/>
  <c r="O182" i="11"/>
  <c r="O183" i="11"/>
  <c r="O179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62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44" i="11"/>
  <c r="O139" i="11"/>
  <c r="O138" i="11"/>
  <c r="O133" i="11"/>
  <c r="O132" i="11"/>
  <c r="O125" i="11"/>
  <c r="O126" i="11"/>
  <c r="O127" i="11"/>
  <c r="O124" i="11"/>
  <c r="O117" i="11"/>
  <c r="O118" i="11"/>
  <c r="O119" i="11"/>
  <c r="O116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87" i="11"/>
  <c r="O79" i="11"/>
  <c r="O82" i="11"/>
  <c r="O78" i="11"/>
  <c r="O64" i="11"/>
  <c r="O65" i="11"/>
  <c r="O66" i="11"/>
  <c r="O63" i="11"/>
  <c r="O58" i="11"/>
  <c r="O57" i="11"/>
  <c r="O13" i="11"/>
  <c r="O15" i="11"/>
  <c r="O16" i="11"/>
  <c r="O17" i="11"/>
  <c r="O18" i="11"/>
  <c r="O19" i="11"/>
  <c r="O20" i="11"/>
  <c r="O21" i="11"/>
  <c r="O22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M284" i="11"/>
  <c r="M245" i="11"/>
  <c r="M246" i="11"/>
  <c r="M247" i="11"/>
  <c r="M248" i="11"/>
  <c r="M254" i="11"/>
  <c r="M255" i="11"/>
  <c r="M256" i="11"/>
  <c r="M257" i="11"/>
  <c r="M258" i="11"/>
  <c r="M259" i="11"/>
  <c r="M260" i="11"/>
  <c r="M266" i="11"/>
  <c r="M267" i="11"/>
  <c r="M268" i="11"/>
  <c r="M269" i="11"/>
  <c r="M270" i="11"/>
  <c r="M271" i="11"/>
  <c r="M272" i="11"/>
  <c r="M238" i="11"/>
  <c r="M239" i="11"/>
  <c r="M237" i="11"/>
  <c r="M197" i="11"/>
  <c r="M198" i="11"/>
  <c r="M206" i="11"/>
  <c r="M207" i="11"/>
  <c r="M208" i="11"/>
  <c r="M209" i="11"/>
  <c r="M210" i="11"/>
  <c r="M218" i="11"/>
  <c r="M219" i="11"/>
  <c r="M220" i="11"/>
  <c r="M221" i="11"/>
  <c r="M222" i="11"/>
  <c r="M230" i="11"/>
  <c r="M231" i="11"/>
  <c r="M232" i="11"/>
  <c r="M196" i="11"/>
  <c r="M191" i="11"/>
  <c r="M188" i="11"/>
  <c r="M183" i="11"/>
  <c r="M145" i="11"/>
  <c r="M146" i="11"/>
  <c r="M147" i="11"/>
  <c r="M154" i="11"/>
  <c r="M155" i="11"/>
  <c r="M156" i="11"/>
  <c r="M157" i="11"/>
  <c r="M144" i="11"/>
  <c r="M133" i="11"/>
  <c r="M132" i="11"/>
  <c r="M125" i="11"/>
  <c r="M117" i="11"/>
  <c r="M118" i="11"/>
  <c r="M119" i="11"/>
  <c r="M116" i="11"/>
  <c r="M82" i="11"/>
  <c r="M78" i="11"/>
  <c r="M64" i="11"/>
  <c r="M58" i="11"/>
  <c r="M57" i="11"/>
  <c r="M13" i="11"/>
  <c r="M14" i="11"/>
  <c r="M18" i="11"/>
  <c r="M19" i="11"/>
  <c r="M20" i="11"/>
  <c r="M21" i="11"/>
  <c r="M22" i="11"/>
  <c r="M23" i="11"/>
  <c r="M24" i="11"/>
  <c r="M25" i="11"/>
  <c r="M26" i="11"/>
  <c r="M30" i="11"/>
  <c r="M31" i="11"/>
  <c r="M32" i="11"/>
  <c r="M33" i="11"/>
  <c r="M34" i="11"/>
  <c r="M35" i="11"/>
  <c r="M36" i="11"/>
  <c r="M37" i="11"/>
  <c r="M38" i="11"/>
  <c r="M42" i="11"/>
  <c r="M43" i="11"/>
  <c r="M44" i="11"/>
  <c r="M45" i="11"/>
  <c r="M46" i="11"/>
  <c r="M47" i="11"/>
  <c r="M48" i="11"/>
  <c r="M49" i="11"/>
  <c r="M50" i="11"/>
  <c r="K284" i="11"/>
  <c r="K279" i="11"/>
  <c r="M279" i="11" s="1"/>
  <c r="K245" i="11"/>
  <c r="K246" i="11"/>
  <c r="K247" i="11"/>
  <c r="K248" i="11"/>
  <c r="K249" i="11"/>
  <c r="M249" i="11" s="1"/>
  <c r="K250" i="11"/>
  <c r="M250" i="11" s="1"/>
  <c r="K251" i="11"/>
  <c r="M251" i="11" s="1"/>
  <c r="K252" i="11"/>
  <c r="M252" i="11" s="1"/>
  <c r="K253" i="11"/>
  <c r="M253" i="11" s="1"/>
  <c r="K254" i="11"/>
  <c r="K255" i="11"/>
  <c r="K256" i="11"/>
  <c r="K257" i="11"/>
  <c r="K258" i="11"/>
  <c r="K259" i="11"/>
  <c r="K260" i="11"/>
  <c r="K261" i="11"/>
  <c r="M261" i="11" s="1"/>
  <c r="K262" i="11"/>
  <c r="M262" i="11" s="1"/>
  <c r="K263" i="11"/>
  <c r="M263" i="11" s="1"/>
  <c r="K264" i="11"/>
  <c r="M264" i="11" s="1"/>
  <c r="K265" i="11"/>
  <c r="M265" i="11" s="1"/>
  <c r="K266" i="11"/>
  <c r="K267" i="11"/>
  <c r="K268" i="11"/>
  <c r="K269" i="11"/>
  <c r="K270" i="11"/>
  <c r="K271" i="11"/>
  <c r="K272" i="11"/>
  <c r="K273" i="11"/>
  <c r="M273" i="11" s="1"/>
  <c r="K274" i="11"/>
  <c r="M274" i="11" s="1"/>
  <c r="K244" i="11"/>
  <c r="M244" i="11" s="1"/>
  <c r="K238" i="11"/>
  <c r="K239" i="11"/>
  <c r="K237" i="11"/>
  <c r="K197" i="11"/>
  <c r="K198" i="11"/>
  <c r="K199" i="11"/>
  <c r="M199" i="11" s="1"/>
  <c r="K200" i="11"/>
  <c r="M200" i="11" s="1"/>
  <c r="K201" i="11"/>
  <c r="M201" i="11" s="1"/>
  <c r="K202" i="11"/>
  <c r="M202" i="11" s="1"/>
  <c r="K203" i="11"/>
  <c r="M203" i="11" s="1"/>
  <c r="K204" i="11"/>
  <c r="M204" i="11" s="1"/>
  <c r="K205" i="11"/>
  <c r="M205" i="11" s="1"/>
  <c r="K206" i="11"/>
  <c r="K207" i="11"/>
  <c r="K208" i="11"/>
  <c r="K209" i="11"/>
  <c r="K210" i="11"/>
  <c r="K211" i="11"/>
  <c r="M211" i="11" s="1"/>
  <c r="K212" i="11"/>
  <c r="M212" i="11" s="1"/>
  <c r="K213" i="11"/>
  <c r="M213" i="11" s="1"/>
  <c r="K214" i="11"/>
  <c r="M214" i="11" s="1"/>
  <c r="K215" i="11"/>
  <c r="M215" i="11" s="1"/>
  <c r="K216" i="11"/>
  <c r="M216" i="11" s="1"/>
  <c r="K217" i="11"/>
  <c r="M217" i="11" s="1"/>
  <c r="K218" i="11"/>
  <c r="K219" i="11"/>
  <c r="K220" i="11"/>
  <c r="K221" i="11"/>
  <c r="K222" i="11"/>
  <c r="K223" i="11"/>
  <c r="M223" i="11" s="1"/>
  <c r="K224" i="11"/>
  <c r="M224" i="11" s="1"/>
  <c r="K225" i="11"/>
  <c r="M225" i="11" s="1"/>
  <c r="K226" i="11"/>
  <c r="M226" i="11" s="1"/>
  <c r="K227" i="11"/>
  <c r="M227" i="11" s="1"/>
  <c r="K228" i="11"/>
  <c r="M228" i="11" s="1"/>
  <c r="K229" i="11"/>
  <c r="M229" i="11" s="1"/>
  <c r="K230" i="11"/>
  <c r="K231" i="11"/>
  <c r="K232" i="11"/>
  <c r="K196" i="11"/>
  <c r="K189" i="11"/>
  <c r="M189" i="11" s="1"/>
  <c r="K190" i="11"/>
  <c r="M190" i="11" s="1"/>
  <c r="K191" i="11"/>
  <c r="K188" i="11"/>
  <c r="K180" i="11"/>
  <c r="M180" i="11" s="1"/>
  <c r="K181" i="11"/>
  <c r="M181" i="11" s="1"/>
  <c r="K182" i="11"/>
  <c r="M182" i="11" s="1"/>
  <c r="K183" i="11"/>
  <c r="K179" i="11"/>
  <c r="M179" i="11" s="1"/>
  <c r="K163" i="11"/>
  <c r="M163" i="11" s="1"/>
  <c r="K164" i="11"/>
  <c r="M164" i="11" s="1"/>
  <c r="K165" i="11"/>
  <c r="M165" i="11" s="1"/>
  <c r="K166" i="11"/>
  <c r="M166" i="11" s="1"/>
  <c r="K167" i="11"/>
  <c r="M167" i="11" s="1"/>
  <c r="K168" i="11"/>
  <c r="M168" i="11" s="1"/>
  <c r="K169" i="11"/>
  <c r="M169" i="11" s="1"/>
  <c r="K170" i="11"/>
  <c r="M170" i="11" s="1"/>
  <c r="K171" i="11"/>
  <c r="M171" i="11" s="1"/>
  <c r="K172" i="11"/>
  <c r="M172" i="11" s="1"/>
  <c r="K173" i="11"/>
  <c r="M173" i="11" s="1"/>
  <c r="K174" i="11"/>
  <c r="M174" i="11" s="1"/>
  <c r="K162" i="11"/>
  <c r="M162" i="11" s="1"/>
  <c r="K145" i="11"/>
  <c r="K146" i="11"/>
  <c r="K147" i="11"/>
  <c r="K148" i="11"/>
  <c r="M148" i="11" s="1"/>
  <c r="K149" i="11"/>
  <c r="M149" i="11" s="1"/>
  <c r="K150" i="11"/>
  <c r="M150" i="11" s="1"/>
  <c r="K151" i="11"/>
  <c r="M151" i="11" s="1"/>
  <c r="K152" i="11"/>
  <c r="M152" i="11" s="1"/>
  <c r="K153" i="11"/>
  <c r="M153" i="11" s="1"/>
  <c r="K154" i="11"/>
  <c r="K155" i="11"/>
  <c r="K156" i="11"/>
  <c r="K157" i="11"/>
  <c r="K144" i="11"/>
  <c r="K139" i="11"/>
  <c r="M139" i="11" s="1"/>
  <c r="K138" i="11"/>
  <c r="M138" i="11" s="1"/>
  <c r="K133" i="11"/>
  <c r="K132" i="11"/>
  <c r="K125" i="11"/>
  <c r="K126" i="11"/>
  <c r="M126" i="11" s="1"/>
  <c r="K127" i="11"/>
  <c r="M127" i="11" s="1"/>
  <c r="K124" i="11"/>
  <c r="M124" i="11" s="1"/>
  <c r="K117" i="11"/>
  <c r="K118" i="11"/>
  <c r="K119" i="11"/>
  <c r="K116" i="11"/>
  <c r="K88" i="11"/>
  <c r="M88" i="11" s="1"/>
  <c r="K89" i="11"/>
  <c r="M89" i="11" s="1"/>
  <c r="K90" i="11"/>
  <c r="M90" i="11" s="1"/>
  <c r="K91" i="11"/>
  <c r="M91" i="11" s="1"/>
  <c r="K92" i="11"/>
  <c r="M92" i="11" s="1"/>
  <c r="K93" i="11"/>
  <c r="M93" i="11" s="1"/>
  <c r="K94" i="11"/>
  <c r="M94" i="11" s="1"/>
  <c r="K95" i="11"/>
  <c r="M95" i="11" s="1"/>
  <c r="K96" i="11"/>
  <c r="M96" i="11" s="1"/>
  <c r="K97" i="11"/>
  <c r="M97" i="11" s="1"/>
  <c r="K98" i="11"/>
  <c r="M98" i="11" s="1"/>
  <c r="K99" i="11"/>
  <c r="M99" i="11" s="1"/>
  <c r="K100" i="11"/>
  <c r="M100" i="11" s="1"/>
  <c r="K101" i="11"/>
  <c r="M101" i="11" s="1"/>
  <c r="K102" i="11"/>
  <c r="M102" i="11" s="1"/>
  <c r="K103" i="11"/>
  <c r="M103" i="11" s="1"/>
  <c r="K104" i="11"/>
  <c r="M104" i="11" s="1"/>
  <c r="K105" i="11"/>
  <c r="M105" i="11" s="1"/>
  <c r="K106" i="11"/>
  <c r="M106" i="11" s="1"/>
  <c r="K107" i="11"/>
  <c r="M107" i="11" s="1"/>
  <c r="K108" i="11"/>
  <c r="M108" i="11" s="1"/>
  <c r="K109" i="11"/>
  <c r="M109" i="11" s="1"/>
  <c r="K110" i="11"/>
  <c r="M110" i="11" s="1"/>
  <c r="K111" i="11"/>
  <c r="M111" i="11" s="1"/>
  <c r="K87" i="11"/>
  <c r="M87" i="11" s="1"/>
  <c r="K79" i="11"/>
  <c r="M79" i="11" s="1"/>
  <c r="K80" i="11"/>
  <c r="M80" i="11" s="1"/>
  <c r="K81" i="11"/>
  <c r="M81" i="11" s="1"/>
  <c r="K82" i="11"/>
  <c r="K78" i="11"/>
  <c r="K72" i="11"/>
  <c r="M72" i="11" s="1"/>
  <c r="K73" i="11"/>
  <c r="M73" i="11" s="1"/>
  <c r="K71" i="11"/>
  <c r="M71" i="11" s="1"/>
  <c r="K64" i="11"/>
  <c r="K65" i="11"/>
  <c r="M65" i="11" s="1"/>
  <c r="K66" i="11"/>
  <c r="M66" i="11" s="1"/>
  <c r="K63" i="11"/>
  <c r="M63" i="11" s="1"/>
  <c r="K58" i="11"/>
  <c r="K57" i="11"/>
  <c r="K13" i="11"/>
  <c r="K14" i="11"/>
  <c r="K15" i="11"/>
  <c r="M15" i="11" s="1"/>
  <c r="K16" i="11"/>
  <c r="M16" i="11" s="1"/>
  <c r="K17" i="11"/>
  <c r="M17" i="11" s="1"/>
  <c r="K18" i="11"/>
  <c r="K19" i="11"/>
  <c r="K20" i="11"/>
  <c r="K21" i="11"/>
  <c r="K22" i="11"/>
  <c r="K23" i="11"/>
  <c r="K24" i="11"/>
  <c r="K25" i="11"/>
  <c r="K26" i="11"/>
  <c r="K27" i="11"/>
  <c r="M27" i="11" s="1"/>
  <c r="K28" i="11"/>
  <c r="M28" i="11" s="1"/>
  <c r="K29" i="11"/>
  <c r="M29" i="11" s="1"/>
  <c r="K30" i="11"/>
  <c r="K31" i="11"/>
  <c r="K32" i="11"/>
  <c r="K33" i="11"/>
  <c r="K34" i="11"/>
  <c r="K35" i="11"/>
  <c r="K36" i="11"/>
  <c r="K37" i="11"/>
  <c r="K38" i="11"/>
  <c r="K39" i="11"/>
  <c r="M39" i="11" s="1"/>
  <c r="K40" i="11"/>
  <c r="M40" i="11" s="1"/>
  <c r="K41" i="11"/>
  <c r="M41" i="11" s="1"/>
  <c r="K42" i="11"/>
  <c r="K43" i="11"/>
  <c r="K44" i="11"/>
  <c r="K45" i="11"/>
  <c r="K46" i="11"/>
  <c r="K47" i="11"/>
  <c r="K48" i="11"/>
  <c r="K49" i="11"/>
  <c r="K50" i="11"/>
  <c r="K51" i="11"/>
  <c r="M51" i="11" s="1"/>
  <c r="K52" i="11"/>
  <c r="M52" i="11" s="1"/>
  <c r="K12" i="11"/>
  <c r="M12" i="11" s="1"/>
  <c r="Q171" i="11" l="1"/>
  <c r="P171" i="11" s="1"/>
  <c r="Q172" i="11"/>
  <c r="P172" i="11" s="1"/>
  <c r="Q110" i="11"/>
  <c r="P110" i="11" s="1"/>
  <c r="U287" i="11" l="1"/>
  <c r="T287" i="11"/>
  <c r="M286" i="11"/>
  <c r="U282" i="11"/>
  <c r="T282" i="11"/>
  <c r="M281" i="11"/>
  <c r="U277" i="11"/>
  <c r="T277" i="11"/>
  <c r="M276" i="11"/>
  <c r="U242" i="11"/>
  <c r="T242" i="11"/>
  <c r="M241" i="11"/>
  <c r="U235" i="11"/>
  <c r="T235" i="11"/>
  <c r="M234" i="11"/>
  <c r="U194" i="11"/>
  <c r="T194" i="11"/>
  <c r="M193" i="11"/>
  <c r="U186" i="11"/>
  <c r="T186" i="11"/>
  <c r="M185" i="11"/>
  <c r="U177" i="11"/>
  <c r="T177" i="11"/>
  <c r="M176" i="11"/>
  <c r="U160" i="11"/>
  <c r="T160" i="11"/>
  <c r="M159" i="11"/>
  <c r="U142" i="11"/>
  <c r="T142" i="11"/>
  <c r="M141" i="11"/>
  <c r="U136" i="11"/>
  <c r="T136" i="11"/>
  <c r="M135" i="11"/>
  <c r="U130" i="11"/>
  <c r="T130" i="11"/>
  <c r="M129" i="11"/>
  <c r="U122" i="11"/>
  <c r="T122" i="11"/>
  <c r="M121" i="11"/>
  <c r="U114" i="11"/>
  <c r="T114" i="11"/>
  <c r="M113" i="11"/>
  <c r="U85" i="11"/>
  <c r="T85" i="11"/>
  <c r="M84" i="11"/>
  <c r="U83" i="11"/>
  <c r="T83" i="11"/>
  <c r="U76" i="11"/>
  <c r="T76" i="11"/>
  <c r="M75" i="11"/>
  <c r="U69" i="11"/>
  <c r="T69" i="11"/>
  <c r="M68" i="11"/>
  <c r="U61" i="11"/>
  <c r="T61" i="11"/>
  <c r="M60" i="11"/>
  <c r="U55" i="11"/>
  <c r="T55" i="11"/>
  <c r="M54" i="11"/>
  <c r="T13" i="11" l="1"/>
  <c r="T17" i="11"/>
  <c r="T21" i="11"/>
  <c r="T25" i="11"/>
  <c r="T29" i="11"/>
  <c r="T33" i="11"/>
  <c r="T37" i="11"/>
  <c r="T41" i="11"/>
  <c r="T45" i="11"/>
  <c r="T49" i="11"/>
  <c r="T58" i="11"/>
  <c r="T56" i="11"/>
  <c r="T57" i="11"/>
  <c r="T14" i="11"/>
  <c r="T18" i="11"/>
  <c r="T22" i="11"/>
  <c r="T26" i="11"/>
  <c r="T30" i="11"/>
  <c r="T34" i="11"/>
  <c r="T38" i="11"/>
  <c r="T42" i="11"/>
  <c r="T46" i="11"/>
  <c r="T50" i="11"/>
  <c r="T15" i="11"/>
  <c r="T19" i="11"/>
  <c r="T23" i="11"/>
  <c r="T27" i="11"/>
  <c r="T31" i="11"/>
  <c r="T35" i="11"/>
  <c r="T39" i="11"/>
  <c r="T43" i="11"/>
  <c r="T47" i="11"/>
  <c r="T51" i="11"/>
  <c r="T12" i="11"/>
  <c r="T16" i="11"/>
  <c r="T20" i="11"/>
  <c r="T24" i="11"/>
  <c r="T28" i="11"/>
  <c r="T32" i="11"/>
  <c r="T36" i="11"/>
  <c r="T40" i="11"/>
  <c r="T44" i="11"/>
  <c r="T48" i="11"/>
  <c r="T52" i="11"/>
  <c r="U117" i="11" l="1"/>
  <c r="U118" i="11"/>
  <c r="Q73" i="11"/>
  <c r="O73" i="11" s="1"/>
  <c r="Q126" i="11"/>
  <c r="P126" i="11" s="1"/>
  <c r="U279" i="11"/>
  <c r="Q279" i="11"/>
  <c r="P279" i="11" s="1"/>
  <c r="Q284" i="11"/>
  <c r="O284" i="11" s="1"/>
  <c r="U116" i="11"/>
  <c r="U126" i="11"/>
  <c r="Q117" i="11"/>
  <c r="P117" i="11" s="1"/>
  <c r="Q96" i="11"/>
  <c r="P96" i="11" s="1"/>
  <c r="Q91" i="11"/>
  <c r="P91" i="11" s="1"/>
  <c r="Q72" i="11"/>
  <c r="O72" i="11" s="1"/>
  <c r="Q116" i="11"/>
  <c r="P116" i="11" s="1"/>
  <c r="U96" i="11"/>
  <c r="U109" i="11"/>
  <c r="Q95" i="11"/>
  <c r="P95" i="11" s="1"/>
  <c r="U119" i="11"/>
  <c r="Q109" i="11"/>
  <c r="P109" i="11" s="1"/>
  <c r="Q119" i="11"/>
  <c r="P119" i="11" s="1"/>
  <c r="Q94" i="11"/>
  <c r="P94" i="11" s="1"/>
  <c r="T62" i="11"/>
  <c r="U91" i="11"/>
  <c r="U95" i="11"/>
  <c r="U94" i="11"/>
  <c r="Q118" i="11"/>
  <c r="P118" i="11" s="1"/>
  <c r="U284" i="11" l="1"/>
  <c r="U72" i="11"/>
  <c r="U73" i="11"/>
  <c r="T64" i="11"/>
  <c r="T66" i="11"/>
  <c r="O281" i="11"/>
  <c r="T63" i="11"/>
  <c r="T70" i="11"/>
  <c r="Q281" i="11"/>
  <c r="Q278" i="11" s="1"/>
  <c r="U278" i="11" s="1"/>
  <c r="T65" i="11"/>
  <c r="O286" i="11"/>
  <c r="Q286" i="11"/>
  <c r="Q283" i="11" s="1"/>
  <c r="U283" i="11" s="1"/>
  <c r="Q15" i="11" l="1"/>
  <c r="P15" i="11" s="1"/>
  <c r="P286" i="11"/>
  <c r="V286" i="11" s="1"/>
  <c r="W286" i="11" s="1"/>
  <c r="P281" i="11"/>
  <c r="V281" i="11" s="1"/>
  <c r="W281" i="11" s="1"/>
  <c r="T72" i="11"/>
  <c r="T71" i="11"/>
  <c r="T77" i="11"/>
  <c r="T73" i="11"/>
  <c r="Q16" i="11" l="1"/>
  <c r="P16" i="11" s="1"/>
  <c r="U16" i="11"/>
  <c r="Q13" i="11"/>
  <c r="P13" i="11" s="1"/>
  <c r="Q14" i="11"/>
  <c r="O14" i="11" s="1"/>
  <c r="U15" i="11"/>
  <c r="T86" i="11"/>
  <c r="T78" i="11"/>
  <c r="T80" i="11"/>
  <c r="T82" i="11"/>
  <c r="T79" i="11"/>
  <c r="T81" i="11"/>
  <c r="U14" i="11" l="1"/>
  <c r="Q12" i="11"/>
  <c r="U13" i="11"/>
  <c r="U18" i="11"/>
  <c r="T89" i="11"/>
  <c r="T91" i="11"/>
  <c r="T93" i="11"/>
  <c r="T95" i="11"/>
  <c r="T97" i="11"/>
  <c r="T99" i="11"/>
  <c r="U19" i="11"/>
  <c r="T87" i="11"/>
  <c r="T101" i="11"/>
  <c r="T103" i="11"/>
  <c r="T105" i="11"/>
  <c r="T107" i="11"/>
  <c r="T115" i="11"/>
  <c r="T109" i="11"/>
  <c r="T88" i="11"/>
  <c r="T111" i="11"/>
  <c r="T90" i="11"/>
  <c r="T92" i="11"/>
  <c r="T94" i="11"/>
  <c r="T96" i="11"/>
  <c r="T98" i="11"/>
  <c r="T100" i="11"/>
  <c r="T102" i="11"/>
  <c r="T104" i="11"/>
  <c r="T106" i="11"/>
  <c r="T108" i="11"/>
  <c r="O12" i="11" l="1"/>
  <c r="U12" i="11"/>
  <c r="U17" i="11"/>
  <c r="Q17" i="11"/>
  <c r="P17" i="11" s="1"/>
  <c r="T117" i="11"/>
  <c r="T119" i="11"/>
  <c r="T116" i="11"/>
  <c r="T123" i="11"/>
  <c r="T118" i="11"/>
  <c r="Q18" i="11" l="1"/>
  <c r="P18" i="11" s="1"/>
  <c r="T125" i="11"/>
  <c r="T127" i="11"/>
  <c r="T124" i="11"/>
  <c r="T131" i="11"/>
  <c r="T126" i="11"/>
  <c r="Q19" i="11" l="1"/>
  <c r="P19" i="11" s="1"/>
  <c r="T133" i="11"/>
  <c r="T137" i="11"/>
  <c r="T132" i="11"/>
  <c r="U20" i="11" l="1"/>
  <c r="Q20" i="11"/>
  <c r="P20" i="11" s="1"/>
  <c r="T139" i="11"/>
  <c r="T138" i="11"/>
  <c r="T143" i="11"/>
  <c r="T151" i="11" l="1"/>
  <c r="T153" i="11"/>
  <c r="T144" i="11"/>
  <c r="T161" i="11"/>
  <c r="T148" i="11"/>
  <c r="T146" i="11"/>
  <c r="T152" i="11"/>
  <c r="T150" i="11"/>
  <c r="T156" i="11"/>
  <c r="T154" i="11"/>
  <c r="T145" i="11"/>
  <c r="T147" i="11"/>
  <c r="T149" i="11"/>
  <c r="T155" i="11"/>
  <c r="T157" i="11"/>
  <c r="T162" i="11" l="1"/>
  <c r="T178" i="11"/>
  <c r="T166" i="11"/>
  <c r="T164" i="11"/>
  <c r="T170" i="11"/>
  <c r="T168" i="11"/>
  <c r="T174" i="11"/>
  <c r="T163" i="11"/>
  <c r="T167" i="11"/>
  <c r="T165" i="11"/>
  <c r="T173" i="11"/>
  <c r="T169" i="11"/>
  <c r="T182" i="11" l="1"/>
  <c r="T187" i="11"/>
  <c r="T179" i="11"/>
  <c r="T181" i="11"/>
  <c r="T183" i="11"/>
  <c r="T180" i="11"/>
  <c r="T189" i="11" l="1"/>
  <c r="T191" i="11"/>
  <c r="T188" i="11"/>
  <c r="T195" i="11"/>
  <c r="T190" i="11"/>
  <c r="T223" i="11" l="1"/>
  <c r="T200" i="11"/>
  <c r="T225" i="11"/>
  <c r="T198" i="11"/>
  <c r="T212" i="11"/>
  <c r="T227" i="11"/>
  <c r="T204" i="11"/>
  <c r="T229" i="11"/>
  <c r="T202" i="11"/>
  <c r="T231" i="11"/>
  <c r="T208" i="11"/>
  <c r="T206" i="11"/>
  <c r="T216" i="11"/>
  <c r="T214" i="11"/>
  <c r="T197" i="11"/>
  <c r="T199" i="11"/>
  <c r="T224" i="11"/>
  <c r="T201" i="11"/>
  <c r="T222" i="11"/>
  <c r="T220" i="11"/>
  <c r="T218" i="11"/>
  <c r="T203" i="11"/>
  <c r="T228" i="11"/>
  <c r="T205" i="11"/>
  <c r="T226" i="11"/>
  <c r="T207" i="11"/>
  <c r="T232" i="11"/>
  <c r="T209" i="11"/>
  <c r="T230" i="11"/>
  <c r="T211" i="11"/>
  <c r="T213" i="11"/>
  <c r="T215" i="11"/>
  <c r="T217" i="11"/>
  <c r="T210" i="11"/>
  <c r="T219" i="11"/>
  <c r="T196" i="11"/>
  <c r="T221" i="11"/>
  <c r="T236" i="11"/>
  <c r="T239" i="11" l="1"/>
  <c r="T243" i="11"/>
  <c r="T237" i="11"/>
  <c r="T238" i="11"/>
  <c r="T261" i="11" l="1"/>
  <c r="T259" i="11"/>
  <c r="T265" i="11"/>
  <c r="T263" i="11"/>
  <c r="T269" i="11"/>
  <c r="T278" i="11"/>
  <c r="T267" i="11"/>
  <c r="T244" i="11"/>
  <c r="T273" i="11"/>
  <c r="T246" i="11"/>
  <c r="T271" i="11"/>
  <c r="T248" i="11"/>
  <c r="T250" i="11"/>
  <c r="T252" i="11"/>
  <c r="T254" i="11"/>
  <c r="T256" i="11"/>
  <c r="T258" i="11"/>
  <c r="T260" i="11"/>
  <c r="T262" i="11"/>
  <c r="T264" i="11"/>
  <c r="T245" i="11"/>
  <c r="T266" i="11"/>
  <c r="T268" i="11"/>
  <c r="T249" i="11"/>
  <c r="T270" i="11"/>
  <c r="T247" i="11"/>
  <c r="T272" i="11"/>
  <c r="T253" i="11"/>
  <c r="T274" i="11"/>
  <c r="T251" i="11"/>
  <c r="T257" i="11"/>
  <c r="T255" i="11"/>
  <c r="T279" i="11" l="1"/>
  <c r="T283" i="11"/>
  <c r="T284" i="11" l="1"/>
  <c r="Q139" i="11" l="1"/>
  <c r="P139" i="11" s="1"/>
  <c r="Q146" i="11" l="1"/>
  <c r="P146" i="11" s="1"/>
  <c r="Q201" i="11"/>
  <c r="P201" i="11" s="1"/>
  <c r="Q221" i="11"/>
  <c r="P221" i="11" s="1"/>
  <c r="Q198" i="11"/>
  <c r="P198" i="11" s="1"/>
  <c r="Q196" i="11"/>
  <c r="P196" i="11" s="1"/>
  <c r="Q181" i="11"/>
  <c r="P181" i="11" s="1"/>
  <c r="Q180" i="11"/>
  <c r="P180" i="11" s="1"/>
  <c r="Q183" i="11"/>
  <c r="P183" i="11" s="1"/>
  <c r="Q182" i="11"/>
  <c r="P182" i="11" s="1"/>
  <c r="Q163" i="11"/>
  <c r="P163" i="11" s="1"/>
  <c r="Q145" i="11"/>
  <c r="P145" i="11" s="1"/>
  <c r="Q144" i="11"/>
  <c r="P144" i="11" s="1"/>
  <c r="U209" i="11"/>
  <c r="U215" i="11"/>
  <c r="U232" i="11"/>
  <c r="Q209" i="11"/>
  <c r="P209" i="11" s="1"/>
  <c r="U205" i="11"/>
  <c r="U222" i="11"/>
  <c r="U218" i="11"/>
  <c r="Q231" i="11"/>
  <c r="P231" i="11" s="1"/>
  <c r="Q226" i="11"/>
  <c r="P226" i="11" s="1"/>
  <c r="U228" i="11"/>
  <c r="U223" i="11"/>
  <c r="U206" i="11"/>
  <c r="U229" i="11"/>
  <c r="U227" i="11"/>
  <c r="Q223" i="11"/>
  <c r="P223" i="11" s="1"/>
  <c r="U203" i="11"/>
  <c r="U211" i="11"/>
  <c r="U204" i="11"/>
  <c r="U213" i="11"/>
  <c r="U152" i="11"/>
  <c r="U202" i="11"/>
  <c r="Q202" i="11"/>
  <c r="P202" i="11" s="1"/>
  <c r="U41" i="11"/>
  <c r="U148" i="11"/>
  <c r="Q147" i="11"/>
  <c r="P147" i="11" s="1"/>
  <c r="U157" i="11"/>
  <c r="Q150" i="11"/>
  <c r="P150" i="11" s="1"/>
  <c r="U151" i="11"/>
  <c r="Q154" i="11"/>
  <c r="P154" i="11" s="1"/>
  <c r="Q155" i="11"/>
  <c r="P155" i="11" s="1"/>
  <c r="Q151" i="11"/>
  <c r="P151" i="11" s="1"/>
  <c r="U37" i="11"/>
  <c r="U26" i="11"/>
  <c r="Q26" i="11"/>
  <c r="P26" i="11" s="1"/>
  <c r="Q25" i="11"/>
  <c r="P25" i="11" s="1"/>
  <c r="U50" i="11"/>
  <c r="Q39" i="11"/>
  <c r="P39" i="11" s="1"/>
  <c r="U45" i="11"/>
  <c r="Q31" i="11"/>
  <c r="P31" i="11" s="1"/>
  <c r="U46" i="11"/>
  <c r="Q43" i="11"/>
  <c r="P43" i="11" s="1"/>
  <c r="U44" i="11"/>
  <c r="Q35" i="11"/>
  <c r="P35" i="11" s="1"/>
  <c r="Q48" i="11"/>
  <c r="P48" i="11" s="1"/>
  <c r="Q40" i="11"/>
  <c r="P40" i="11" s="1"/>
  <c r="Q36" i="11"/>
  <c r="P36" i="11" s="1"/>
  <c r="U47" i="11"/>
  <c r="Q33" i="11"/>
  <c r="P33" i="11" s="1"/>
  <c r="Q41" i="11"/>
  <c r="P41" i="11" s="1"/>
  <c r="U30" i="11"/>
  <c r="Q37" i="11"/>
  <c r="P37" i="11" s="1"/>
  <c r="U52" i="11"/>
  <c r="Q47" i="11"/>
  <c r="P47" i="11" s="1"/>
  <c r="U43" i="11"/>
  <c r="Q23" i="11"/>
  <c r="O23" i="11" s="1"/>
  <c r="Q42" i="11"/>
  <c r="P42" i="11" s="1"/>
  <c r="U29" i="11"/>
  <c r="Q51" i="11"/>
  <c r="P51" i="11" s="1"/>
  <c r="U36" i="11"/>
  <c r="Q50" i="11"/>
  <c r="P50" i="11" s="1"/>
  <c r="U39" i="11"/>
  <c r="U35" i="11"/>
  <c r="Q38" i="11"/>
  <c r="P38" i="11" s="1"/>
  <c r="Q52" i="11"/>
  <c r="P52" i="11" s="1"/>
  <c r="Q29" i="11"/>
  <c r="P29" i="11" s="1"/>
  <c r="Q24" i="11"/>
  <c r="P24" i="11" s="1"/>
  <c r="Q45" i="11"/>
  <c r="P45" i="11" s="1"/>
  <c r="U48" i="11"/>
  <c r="U51" i="11"/>
  <c r="Q274" i="11"/>
  <c r="P274" i="11" s="1"/>
  <c r="U274" i="11"/>
  <c r="U273" i="11"/>
  <c r="Q273" i="11"/>
  <c r="P273" i="11" s="1"/>
  <c r="Q272" i="11"/>
  <c r="P272" i="11" s="1"/>
  <c r="U272" i="11"/>
  <c r="Q92" i="11"/>
  <c r="P92" i="11" s="1"/>
  <c r="Q260" i="11"/>
  <c r="Q44" i="11"/>
  <c r="P44" i="11" s="1"/>
  <c r="U255" i="11"/>
  <c r="U100" i="11"/>
  <c r="U163" i="11"/>
  <c r="U268" i="11"/>
  <c r="U254" i="11"/>
  <c r="Q244" i="11"/>
  <c r="P244" i="11" s="1"/>
  <c r="U188" i="11"/>
  <c r="U199" i="11"/>
  <c r="U190" i="11"/>
  <c r="Q107" i="11"/>
  <c r="P107" i="11" s="1"/>
  <c r="U253" i="11"/>
  <c r="U99" i="11"/>
  <c r="Q191" i="11"/>
  <c r="P191" i="11" s="1"/>
  <c r="U104" i="11"/>
  <c r="U245" i="11"/>
  <c r="Q108" i="11"/>
  <c r="P108" i="11" s="1"/>
  <c r="Q262" i="11"/>
  <c r="U40" i="11"/>
  <c r="U66" i="11"/>
  <c r="U212" i="11"/>
  <c r="U221" i="11"/>
  <c r="U251" i="11"/>
  <c r="Q255" i="11"/>
  <c r="P255" i="11" s="1"/>
  <c r="U246" i="11"/>
  <c r="Q132" i="11"/>
  <c r="P132" i="11" s="1"/>
  <c r="Q81" i="11"/>
  <c r="U265" i="11"/>
  <c r="Q197" i="11"/>
  <c r="P197" i="11" s="1"/>
  <c r="Q264" i="11"/>
  <c r="O264" i="11" s="1"/>
  <c r="U82" i="11"/>
  <c r="Q127" i="11"/>
  <c r="P127" i="11" s="1"/>
  <c r="U97" i="11"/>
  <c r="U250" i="11"/>
  <c r="U124" i="11"/>
  <c r="U127" i="11"/>
  <c r="Q124" i="11"/>
  <c r="P124" i="11" s="1"/>
  <c r="U196" i="11"/>
  <c r="Q259" i="11"/>
  <c r="U217" i="11"/>
  <c r="Q238" i="11"/>
  <c r="P238" i="11" s="1"/>
  <c r="U249" i="11"/>
  <c r="Q263" i="11"/>
  <c r="P263" i="11" s="1"/>
  <c r="Q265" i="11"/>
  <c r="P265" i="11" s="1"/>
  <c r="Q79" i="11"/>
  <c r="P79" i="11" s="1"/>
  <c r="U125" i="11"/>
  <c r="Q271" i="11"/>
  <c r="P271" i="11" s="1"/>
  <c r="Q98" i="11"/>
  <c r="P98" i="11" s="1"/>
  <c r="U144" i="11"/>
  <c r="U200" i="11"/>
  <c r="U197" i="11"/>
  <c r="Q64" i="11"/>
  <c r="P64" i="11" s="1"/>
  <c r="U49" i="11"/>
  <c r="U32" i="11"/>
  <c r="Q66" i="11"/>
  <c r="P66" i="11" s="1"/>
  <c r="U103" i="11"/>
  <c r="Q239" i="11"/>
  <c r="P239" i="11" s="1"/>
  <c r="Q253" i="11"/>
  <c r="P253" i="11" s="1"/>
  <c r="U107" i="11"/>
  <c r="Q65" i="11"/>
  <c r="P65" i="11" s="1"/>
  <c r="Q257" i="11"/>
  <c r="P257" i="11" s="1"/>
  <c r="Q133" i="11"/>
  <c r="P133" i="11" s="1"/>
  <c r="U181" i="11"/>
  <c r="U207" i="11"/>
  <c r="U247" i="11"/>
  <c r="Q71" i="11"/>
  <c r="U267" i="11"/>
  <c r="U210" i="11"/>
  <c r="Q93" i="11"/>
  <c r="P93" i="11" s="1"/>
  <c r="Q250" i="11"/>
  <c r="P250" i="11" s="1"/>
  <c r="U257" i="11"/>
  <c r="Q258" i="11"/>
  <c r="O258" i="11" s="1"/>
  <c r="U191" i="11"/>
  <c r="U88" i="11"/>
  <c r="Q261" i="11"/>
  <c r="O261" i="11" s="1"/>
  <c r="U183" i="11"/>
  <c r="U111" i="11"/>
  <c r="Q78" i="11"/>
  <c r="P78" i="11" s="1"/>
  <c r="U138" i="11"/>
  <c r="Q90" i="11"/>
  <c r="P90" i="11" s="1"/>
  <c r="U101" i="11"/>
  <c r="U180" i="11"/>
  <c r="Q49" i="11"/>
  <c r="P49" i="11" s="1"/>
  <c r="U226" i="11"/>
  <c r="Q103" i="11"/>
  <c r="P103" i="11" s="1"/>
  <c r="U271" i="11"/>
  <c r="Q251" i="11"/>
  <c r="P251" i="11" s="1"/>
  <c r="Q162" i="11"/>
  <c r="P162" i="11" s="1"/>
  <c r="Q101" i="11"/>
  <c r="P101" i="11" s="1"/>
  <c r="Q105" i="11"/>
  <c r="P105" i="11" s="1"/>
  <c r="U105" i="11"/>
  <c r="Q88" i="11"/>
  <c r="P88" i="11" s="1"/>
  <c r="U230" i="11"/>
  <c r="U266" i="11"/>
  <c r="U224" i="11"/>
  <c r="Q237" i="11"/>
  <c r="P237" i="11" s="1"/>
  <c r="U182" i="11"/>
  <c r="Q269" i="11"/>
  <c r="P269" i="11" s="1"/>
  <c r="U79" i="11"/>
  <c r="Q245" i="11"/>
  <c r="P245" i="11" s="1"/>
  <c r="Q138" i="11"/>
  <c r="P138" i="11" s="1"/>
  <c r="U90" i="11"/>
  <c r="U145" i="11"/>
  <c r="Q102" i="11"/>
  <c r="P102" i="11" s="1"/>
  <c r="U133" i="11"/>
  <c r="U219" i="11"/>
  <c r="Q179" i="11"/>
  <c r="P179" i="11" s="1"/>
  <c r="U132" i="11"/>
  <c r="U98" i="11"/>
  <c r="U252" i="11"/>
  <c r="Q82" i="11"/>
  <c r="P82" i="11" s="1"/>
  <c r="U231" i="11"/>
  <c r="U25" i="11"/>
  <c r="Q270" i="11"/>
  <c r="P270" i="11" s="1"/>
  <c r="Q267" i="11"/>
  <c r="P267" i="11" s="1"/>
  <c r="U92" i="11"/>
  <c r="U201" i="11"/>
  <c r="Q111" i="11"/>
  <c r="P111" i="11" s="1"/>
  <c r="U198" i="11"/>
  <c r="Q188" i="11"/>
  <c r="P188" i="11" s="1"/>
  <c r="U106" i="11"/>
  <c r="Q266" i="11"/>
  <c r="P266" i="11" s="1"/>
  <c r="Q219" i="11"/>
  <c r="P219" i="11" s="1"/>
  <c r="Q106" i="11"/>
  <c r="P106" i="11" s="1"/>
  <c r="Q247" i="11"/>
  <c r="P247" i="11" s="1"/>
  <c r="U31" i="11"/>
  <c r="U102" i="11"/>
  <c r="Q99" i="11"/>
  <c r="P99" i="11" s="1"/>
  <c r="U147" i="11"/>
  <c r="Q252" i="11"/>
  <c r="P252" i="11" s="1"/>
  <c r="U139" i="11"/>
  <c r="U263" i="11"/>
  <c r="U179" i="11"/>
  <c r="Q246" i="11"/>
  <c r="P246" i="11" s="1"/>
  <c r="U248" i="11"/>
  <c r="Q63" i="11"/>
  <c r="P63" i="11" s="1"/>
  <c r="Q249" i="11"/>
  <c r="P249" i="11" s="1"/>
  <c r="Q189" i="11"/>
  <c r="P189" i="11" s="1"/>
  <c r="Q100" i="11"/>
  <c r="P100" i="11" s="1"/>
  <c r="U269" i="11"/>
  <c r="Q89" i="11"/>
  <c r="P89" i="11" s="1"/>
  <c r="O121" i="11"/>
  <c r="Q256" i="11"/>
  <c r="P256" i="11" s="1"/>
  <c r="Q80" i="11"/>
  <c r="O80" i="11" s="1"/>
  <c r="Q87" i="11"/>
  <c r="P87" i="11" s="1"/>
  <c r="Q200" i="11"/>
  <c r="P200" i="11" s="1"/>
  <c r="U89" i="11"/>
  <c r="Q254" i="11"/>
  <c r="P254" i="11" s="1"/>
  <c r="U108" i="11"/>
  <c r="Q268" i="11"/>
  <c r="P268" i="11" s="1"/>
  <c r="Q199" i="11"/>
  <c r="P199" i="11" s="1"/>
  <c r="U162" i="11"/>
  <c r="U244" i="11"/>
  <c r="U189" i="11"/>
  <c r="Q125" i="11"/>
  <c r="P125" i="11" s="1"/>
  <c r="Q104" i="11"/>
  <c r="P104" i="11" s="1"/>
  <c r="Q97" i="11"/>
  <c r="P97" i="11" s="1"/>
  <c r="U150" i="11"/>
  <c r="U87" i="11"/>
  <c r="Q190" i="11"/>
  <c r="P190" i="11" s="1"/>
  <c r="U270" i="11"/>
  <c r="U93" i="11"/>
  <c r="U256" i="11"/>
  <c r="Q248" i="11"/>
  <c r="P248" i="11" s="1"/>
  <c r="U146" i="11"/>
  <c r="O262" i="11" l="1"/>
  <c r="U262" i="11" s="1"/>
  <c r="O259" i="11"/>
  <c r="U259" i="11" s="1"/>
  <c r="O260" i="11"/>
  <c r="U260" i="11" s="1"/>
  <c r="O81" i="11"/>
  <c r="U81" i="11" s="1"/>
  <c r="O71" i="11"/>
  <c r="U71" i="11" s="1"/>
  <c r="Q214" i="11"/>
  <c r="P214" i="11" s="1"/>
  <c r="Q212" i="11"/>
  <c r="P212" i="11" s="1"/>
  <c r="Q207" i="11"/>
  <c r="P207" i="11" s="1"/>
  <c r="Q227" i="11"/>
  <c r="P227" i="11" s="1"/>
  <c r="Q225" i="11"/>
  <c r="P225" i="11" s="1"/>
  <c r="Q204" i="11"/>
  <c r="P204" i="11" s="1"/>
  <c r="Q210" i="11"/>
  <c r="P210" i="11" s="1"/>
  <c r="Q222" i="11"/>
  <c r="P222" i="11" s="1"/>
  <c r="Q232" i="11"/>
  <c r="P232" i="11" s="1"/>
  <c r="Q213" i="11"/>
  <c r="P213" i="11" s="1"/>
  <c r="Q224" i="11"/>
  <c r="P224" i="11" s="1"/>
  <c r="Q228" i="11"/>
  <c r="P228" i="11" s="1"/>
  <c r="Q203" i="11"/>
  <c r="P203" i="11" s="1"/>
  <c r="Q215" i="11"/>
  <c r="P215" i="11" s="1"/>
  <c r="Q208" i="11"/>
  <c r="P208" i="11" s="1"/>
  <c r="Q216" i="11"/>
  <c r="P216" i="11" s="1"/>
  <c r="Q206" i="11"/>
  <c r="P206" i="11" s="1"/>
  <c r="Q211" i="11"/>
  <c r="P211" i="11" s="1"/>
  <c r="Q164" i="11"/>
  <c r="P164" i="11" s="1"/>
  <c r="Q166" i="11"/>
  <c r="P166" i="11" s="1"/>
  <c r="Q170" i="11"/>
  <c r="P170" i="11" s="1"/>
  <c r="Q173" i="11"/>
  <c r="P173" i="11" s="1"/>
  <c r="Q168" i="11"/>
  <c r="P168" i="11" s="1"/>
  <c r="Q174" i="11"/>
  <c r="P174" i="11" s="1"/>
  <c r="Q148" i="11"/>
  <c r="P148" i="11" s="1"/>
  <c r="Q149" i="11"/>
  <c r="P149" i="11" s="1"/>
  <c r="Q157" i="11"/>
  <c r="P157" i="11" s="1"/>
  <c r="Q156" i="11"/>
  <c r="P156" i="11" s="1"/>
  <c r="Q153" i="11"/>
  <c r="P153" i="11" s="1"/>
  <c r="U208" i="11"/>
  <c r="Q205" i="11"/>
  <c r="P205" i="11" s="1"/>
  <c r="U214" i="11"/>
  <c r="Q57" i="11"/>
  <c r="P57" i="11" s="1"/>
  <c r="Q58" i="11"/>
  <c r="P58" i="11" s="1"/>
  <c r="U57" i="11"/>
  <c r="U216" i="11"/>
  <c r="U225" i="11"/>
  <c r="Q220" i="11"/>
  <c r="P220" i="11" s="1"/>
  <c r="U220" i="11"/>
  <c r="U155" i="11"/>
  <c r="U154" i="11"/>
  <c r="U149" i="11"/>
  <c r="U153" i="11"/>
  <c r="U156" i="11"/>
  <c r="Q169" i="11"/>
  <c r="P169" i="11" s="1"/>
  <c r="Q165" i="11"/>
  <c r="P165" i="11" s="1"/>
  <c r="U164" i="11"/>
  <c r="U169" i="11"/>
  <c r="U170" i="11"/>
  <c r="U168" i="11"/>
  <c r="U173" i="11"/>
  <c r="U165" i="11"/>
  <c r="Q32" i="11"/>
  <c r="P32" i="11" s="1"/>
  <c r="Q46" i="11"/>
  <c r="P46" i="11" s="1"/>
  <c r="U38" i="11"/>
  <c r="Q30" i="11"/>
  <c r="P30" i="11" s="1"/>
  <c r="U33" i="11"/>
  <c r="U23" i="11"/>
  <c r="U42" i="11"/>
  <c r="Q28" i="11"/>
  <c r="P28" i="11" s="1"/>
  <c r="U21" i="11"/>
  <c r="U28" i="11"/>
  <c r="Q34" i="11"/>
  <c r="P34" i="11" s="1"/>
  <c r="Q27" i="11"/>
  <c r="P27" i="11" s="1"/>
  <c r="Q22" i="11"/>
  <c r="P22" i="11" s="1"/>
  <c r="Q21" i="11"/>
  <c r="P21" i="11" s="1"/>
  <c r="U34" i="11"/>
  <c r="U27" i="11"/>
  <c r="U166" i="11"/>
  <c r="U167" i="11"/>
  <c r="U174" i="11"/>
  <c r="Q241" i="11"/>
  <c r="Q236" i="11" s="1"/>
  <c r="U236" i="11" s="1"/>
  <c r="U238" i="11"/>
  <c r="U239" i="11"/>
  <c r="U78" i="11"/>
  <c r="U64" i="11"/>
  <c r="U63" i="11"/>
  <c r="U65" i="11"/>
  <c r="U264" i="11"/>
  <c r="Q141" i="11"/>
  <c r="Q137" i="11" s="1"/>
  <c r="U137" i="11" s="1"/>
  <c r="Q84" i="11"/>
  <c r="Q77" i="11" s="1"/>
  <c r="O185" i="11"/>
  <c r="Q135" i="11"/>
  <c r="Q131" i="11" s="1"/>
  <c r="U131" i="11" s="1"/>
  <c r="O241" i="11"/>
  <c r="Q185" i="11"/>
  <c r="Q178" i="11" s="1"/>
  <c r="U178" i="11" s="1"/>
  <c r="O193" i="11"/>
  <c r="O113" i="11"/>
  <c r="Q129" i="11"/>
  <c r="Q123" i="11" s="1"/>
  <c r="U123" i="11" s="1"/>
  <c r="U80" i="11"/>
  <c r="Q276" i="11"/>
  <c r="Q243" i="11" s="1"/>
  <c r="U243" i="11" s="1"/>
  <c r="O135" i="11"/>
  <c r="Q121" i="11"/>
  <c r="Q115" i="11" s="1"/>
  <c r="U115" i="11" s="1"/>
  <c r="U237" i="11"/>
  <c r="Q113" i="11"/>
  <c r="Q86" i="11" s="1"/>
  <c r="Q193" i="11"/>
  <c r="Q187" i="11" s="1"/>
  <c r="U187" i="11" s="1"/>
  <c r="U258" i="11"/>
  <c r="Q75" i="11"/>
  <c r="Q70" i="11" s="1"/>
  <c r="O141" i="11"/>
  <c r="Q68" i="11"/>
  <c r="Q62" i="11" s="1"/>
  <c r="O68" i="11"/>
  <c r="U261" i="11"/>
  <c r="P68" i="11"/>
  <c r="O129" i="11"/>
  <c r="O75" i="11" l="1"/>
  <c r="P241" i="11"/>
  <c r="Q167" i="11"/>
  <c r="P167" i="11" s="1"/>
  <c r="Q152" i="11"/>
  <c r="Q230" i="11"/>
  <c r="P230" i="11" s="1"/>
  <c r="Q229" i="11"/>
  <c r="P229" i="11" s="1"/>
  <c r="Q218" i="11"/>
  <c r="P218" i="11" s="1"/>
  <c r="Q217" i="11"/>
  <c r="P217" i="11" s="1"/>
  <c r="Q60" i="11"/>
  <c r="Q56" i="11" s="1"/>
  <c r="U56" i="11" s="1"/>
  <c r="O60" i="11"/>
  <c r="U58" i="11"/>
  <c r="O234" i="11"/>
  <c r="O159" i="11"/>
  <c r="Q54" i="11"/>
  <c r="Q11" i="11" s="1"/>
  <c r="U24" i="11"/>
  <c r="P84" i="11"/>
  <c r="P141" i="11"/>
  <c r="V141" i="11" s="1"/>
  <c r="W141" i="11" s="1"/>
  <c r="O176" i="11"/>
  <c r="P121" i="11"/>
  <c r="V121" i="11" s="1"/>
  <c r="W121" i="11" s="1"/>
  <c r="P75" i="11"/>
  <c r="V75" i="11" s="1"/>
  <c r="W75" i="11" s="1"/>
  <c r="V68" i="11"/>
  <c r="W68" i="11" s="1"/>
  <c r="O84" i="11"/>
  <c r="P135" i="11"/>
  <c r="V135" i="11" s="1"/>
  <c r="W135" i="11" s="1"/>
  <c r="P276" i="11"/>
  <c r="P113" i="11"/>
  <c r="V113" i="11" s="1"/>
  <c r="W113" i="11" s="1"/>
  <c r="O276" i="11"/>
  <c r="U70" i="11"/>
  <c r="U77" i="11"/>
  <c r="P193" i="11"/>
  <c r="V193" i="11" s="1"/>
  <c r="W193" i="11" s="1"/>
  <c r="P185" i="11"/>
  <c r="V185" i="11" s="1"/>
  <c r="W185" i="11" s="1"/>
  <c r="P129" i="11"/>
  <c r="U62" i="11"/>
  <c r="U86" i="11"/>
  <c r="Q159" i="11" l="1"/>
  <c r="Q143" i="11" s="1"/>
  <c r="U143" i="11" s="1"/>
  <c r="P152" i="11"/>
  <c r="Q176" i="11"/>
  <c r="Q161" i="11" s="1"/>
  <c r="U161" i="11" s="1"/>
  <c r="P159" i="11"/>
  <c r="V159" i="11" s="1"/>
  <c r="W159" i="11" s="1"/>
  <c r="Q234" i="11"/>
  <c r="Q195" i="11" s="1"/>
  <c r="U195" i="11" s="1"/>
  <c r="P60" i="11"/>
  <c r="V60" i="11" s="1"/>
  <c r="W60" i="11" s="1"/>
  <c r="P234" i="11"/>
  <c r="V234" i="11" s="1"/>
  <c r="V241" i="11"/>
  <c r="W241" i="11" s="1"/>
  <c r="U22" i="11"/>
  <c r="O54" i="11"/>
  <c r="O288" i="11" s="1"/>
  <c r="P176" i="11"/>
  <c r="V276" i="11"/>
  <c r="W276" i="11" s="1"/>
  <c r="V84" i="11"/>
  <c r="W84" i="11" s="1"/>
  <c r="V129" i="11"/>
  <c r="W129" i="11" s="1"/>
  <c r="N288" i="11" l="1"/>
  <c r="Q288" i="11"/>
  <c r="O289" i="11" s="1"/>
  <c r="W234" i="11"/>
  <c r="V176" i="11"/>
  <c r="W176" i="11" s="1"/>
  <c r="P54" i="11" l="1"/>
  <c r="V54" i="11" s="1"/>
  <c r="W54" i="11" s="1"/>
  <c r="P288" i="11" l="1"/>
</calcChain>
</file>

<file path=xl/sharedStrings.xml><?xml version="1.0" encoding="utf-8"?>
<sst xmlns="http://schemas.openxmlformats.org/spreadsheetml/2006/main" count="1040" uniqueCount="647">
  <si>
    <t>SINAPI</t>
  </si>
  <si>
    <t>H</t>
  </si>
  <si>
    <t>CCU</t>
  </si>
  <si>
    <t>M</t>
  </si>
  <si>
    <t>M2</t>
  </si>
  <si>
    <t>M3</t>
  </si>
  <si>
    <t>MES</t>
  </si>
  <si>
    <t>UN</t>
  </si>
  <si>
    <t>Tabela Não Desonerada</t>
  </si>
  <si>
    <t>COMPOSICAO_PROPRIA</t>
  </si>
  <si>
    <t>CJ</t>
  </si>
  <si>
    <t>DIA</t>
  </si>
  <si>
    <t>Preço Total (R$)</t>
  </si>
  <si>
    <t>Código</t>
  </si>
  <si>
    <t>Descrição</t>
  </si>
  <si>
    <t>Mão de Obra</t>
  </si>
  <si>
    <t>Unid.</t>
  </si>
  <si>
    <t>Objeto:</t>
  </si>
  <si>
    <t>Local:</t>
  </si>
  <si>
    <t>Responsável Técnico:</t>
  </si>
  <si>
    <t>Título:</t>
  </si>
  <si>
    <t>Matrícula:</t>
  </si>
  <si>
    <t>ADMINISTRAÇÃO LOCAL</t>
  </si>
  <si>
    <t>Total</t>
  </si>
  <si>
    <t>PLANILHA ORÇAMENTÁRIA</t>
  </si>
  <si>
    <t>Encargos sociais SINAPI (hora):</t>
  </si>
  <si>
    <t>Encargos sociais SINAPI (mês):</t>
  </si>
  <si>
    <t>Item</t>
  </si>
  <si>
    <t>Fonte</t>
  </si>
  <si>
    <t>Quant.</t>
  </si>
  <si>
    <t>Custo Unitário (R$)</t>
  </si>
  <si>
    <t>BDI</t>
  </si>
  <si>
    <t>SERVIÇOS PRELIMINARES</t>
  </si>
  <si>
    <t>CCU-01</t>
  </si>
  <si>
    <t>CCU-02</t>
  </si>
  <si>
    <t>CCU-03</t>
  </si>
  <si>
    <t>CCU-04</t>
  </si>
  <si>
    <t>CCU-05</t>
  </si>
  <si>
    <t>CCU-06</t>
  </si>
  <si>
    <t>CCU-07</t>
  </si>
  <si>
    <t>CCU-08</t>
  </si>
  <si>
    <t>CCU-09</t>
  </si>
  <si>
    <t>CCU-10</t>
  </si>
  <si>
    <t>CCU-11</t>
  </si>
  <si>
    <t>CCU-13</t>
  </si>
  <si>
    <t>CCU-15</t>
  </si>
  <si>
    <t>CCU-18</t>
  </si>
  <si>
    <t>CCU-19</t>
  </si>
  <si>
    <t>CCU-20</t>
  </si>
  <si>
    <t>CCU-21</t>
  </si>
  <si>
    <t>CCU-22</t>
  </si>
  <si>
    <t>CCU-23</t>
  </si>
  <si>
    <t>CCU-24</t>
  </si>
  <si>
    <t>CCU-25</t>
  </si>
  <si>
    <t>CCU-26</t>
  </si>
  <si>
    <t>CCU-27</t>
  </si>
  <si>
    <t>CCU-28</t>
  </si>
  <si>
    <t>CCU-29</t>
  </si>
  <si>
    <t>CCU-30</t>
  </si>
  <si>
    <t>CCU-31</t>
  </si>
  <si>
    <t>CCU-32</t>
  </si>
  <si>
    <t>CCU-33</t>
  </si>
  <si>
    <t>CCU-34</t>
  </si>
  <si>
    <t>CCU-35</t>
  </si>
  <si>
    <t>CCU-36</t>
  </si>
  <si>
    <t>CCU-37</t>
  </si>
  <si>
    <t>CCU-39</t>
  </si>
  <si>
    <t>CCU-41</t>
  </si>
  <si>
    <t>CCU-42</t>
  </si>
  <si>
    <t>CCU-44</t>
  </si>
  <si>
    <t>CCU-46</t>
  </si>
  <si>
    <t>CCU-47</t>
  </si>
  <si>
    <t>REMOÇÕES - SERVIÇOS INICIAIS</t>
  </si>
  <si>
    <t>CCU-52</t>
  </si>
  <si>
    <t>CCU-53</t>
  </si>
  <si>
    <t>INSTALAÇÕES PROVISÓRIAS</t>
  </si>
  <si>
    <t>CCU-54</t>
  </si>
  <si>
    <t>CCU-55</t>
  </si>
  <si>
    <t>CCU-56</t>
  </si>
  <si>
    <t>CCU-57</t>
  </si>
  <si>
    <t>MOVIMENTO DE TERRA</t>
  </si>
  <si>
    <t>CCU-59</t>
  </si>
  <si>
    <t>CCU-60</t>
  </si>
  <si>
    <t>CCU-61</t>
  </si>
  <si>
    <t>CCU-62</t>
  </si>
  <si>
    <t>CCU-63</t>
  </si>
  <si>
    <t>PAVIMENTAÇÃO - RECONSTRUÇÃO DE PISOS</t>
  </si>
  <si>
    <t>CCU-64</t>
  </si>
  <si>
    <t>CCU-65</t>
  </si>
  <si>
    <t>CCU-66</t>
  </si>
  <si>
    <t>CCU-67</t>
  </si>
  <si>
    <t>CCU-68</t>
  </si>
  <si>
    <t>CCU-69</t>
  </si>
  <si>
    <t>CCU-70</t>
  </si>
  <si>
    <t>CCU-71</t>
  </si>
  <si>
    <t>CCU-72</t>
  </si>
  <si>
    <t>CCU-73</t>
  </si>
  <si>
    <t>CCU-74</t>
  </si>
  <si>
    <t>CCU-75</t>
  </si>
  <si>
    <t>CCU-76</t>
  </si>
  <si>
    <t>CCU-77</t>
  </si>
  <si>
    <t>CCU-78</t>
  </si>
  <si>
    <t>CCU-79</t>
  </si>
  <si>
    <t>CCU-80</t>
  </si>
  <si>
    <t>CCU-82</t>
  </si>
  <si>
    <t>MURO / ALVENARIA / REVESTIMENTOS</t>
  </si>
  <si>
    <t>CCU-84</t>
  </si>
  <si>
    <t>CCU-85</t>
  </si>
  <si>
    <t>CCU-86</t>
  </si>
  <si>
    <t>DEGRAU</t>
  </si>
  <si>
    <t>CCU-88</t>
  </si>
  <si>
    <t>CCU-89</t>
  </si>
  <si>
    <t>ACESSIBILIDADE</t>
  </si>
  <si>
    <t>CCU-90</t>
  </si>
  <si>
    <t>CCU-91</t>
  </si>
  <si>
    <t>QUADRAS</t>
  </si>
  <si>
    <t>CCU-93</t>
  </si>
  <si>
    <t>CCU-94</t>
  </si>
  <si>
    <t>CCU-95</t>
  </si>
  <si>
    <t>CCU-96</t>
  </si>
  <si>
    <t>CCU-97</t>
  </si>
  <si>
    <t>CCU-98</t>
  </si>
  <si>
    <t>CCU-99</t>
  </si>
  <si>
    <t>CCU-100</t>
  </si>
  <si>
    <t>CCU-101</t>
  </si>
  <si>
    <t>CCU-102</t>
  </si>
  <si>
    <t>CCU-103</t>
  </si>
  <si>
    <t>CCU-104</t>
  </si>
  <si>
    <t>CCU-105</t>
  </si>
  <si>
    <t>CCU-106</t>
  </si>
  <si>
    <t>CCU-107</t>
  </si>
  <si>
    <t>CCU-108</t>
  </si>
  <si>
    <t>CCU-112</t>
  </si>
  <si>
    <t>CCU-113</t>
  </si>
  <si>
    <t>CCU-115</t>
  </si>
  <si>
    <t>CCU-192</t>
  </si>
  <si>
    <t>CCU-193</t>
  </si>
  <si>
    <t>CCU-194</t>
  </si>
  <si>
    <t>CCU-196</t>
  </si>
  <si>
    <t>CCU-197</t>
  </si>
  <si>
    <t>CCU-199</t>
  </si>
  <si>
    <t>BRINQUEDOS NOVOS</t>
  </si>
  <si>
    <t>CCU-200</t>
  </si>
  <si>
    <t>CCU-38</t>
  </si>
  <si>
    <t>CCU-43</t>
  </si>
  <si>
    <t>CCU-45</t>
  </si>
  <si>
    <t>CCU-14</t>
  </si>
  <si>
    <t>MANUTENÇÃO DE BRINQUEDOS</t>
  </si>
  <si>
    <t>CCU-12</t>
  </si>
  <si>
    <t>CCU-87</t>
  </si>
  <si>
    <t>CCU-40</t>
  </si>
  <si>
    <t>CCU-114</t>
  </si>
  <si>
    <t>REPINTURA</t>
  </si>
  <si>
    <t>CCU-120</t>
  </si>
  <si>
    <t>CCU-122</t>
  </si>
  <si>
    <t>CCU-123</t>
  </si>
  <si>
    <t>CCU-124</t>
  </si>
  <si>
    <t>CCU-121</t>
  </si>
  <si>
    <t>CCU-125</t>
  </si>
  <si>
    <t>CCU-127</t>
  </si>
  <si>
    <t>CCU-128</t>
  </si>
  <si>
    <t>CCU-129</t>
  </si>
  <si>
    <t>CCU-130</t>
  </si>
  <si>
    <t>CCU-131</t>
  </si>
  <si>
    <t>CCU-132</t>
  </si>
  <si>
    <t>CCU-133</t>
  </si>
  <si>
    <t>CCU-134</t>
  </si>
  <si>
    <t>CCU-135</t>
  </si>
  <si>
    <t>CCU-136</t>
  </si>
  <si>
    <t>CCU-137</t>
  </si>
  <si>
    <t>CCU-138</t>
  </si>
  <si>
    <t>CCU-139</t>
  </si>
  <si>
    <t>CCU-140</t>
  </si>
  <si>
    <t>CCU-141</t>
  </si>
  <si>
    <t>CCU-142</t>
  </si>
  <si>
    <t>CCU-143</t>
  </si>
  <si>
    <t>CCU-147</t>
  </si>
  <si>
    <t>CCU-148</t>
  </si>
  <si>
    <t>CCU-149</t>
  </si>
  <si>
    <t>CCU-150</t>
  </si>
  <si>
    <t>CCU-151</t>
  </si>
  <si>
    <t>CCU-152</t>
  </si>
  <si>
    <t>CCU-153</t>
  </si>
  <si>
    <t>CCU-154</t>
  </si>
  <si>
    <t>CCU-155</t>
  </si>
  <si>
    <t>CCU-156</t>
  </si>
  <si>
    <t>CCU-157</t>
  </si>
  <si>
    <t>CCU-16</t>
  </si>
  <si>
    <t>CCU-117</t>
  </si>
  <si>
    <t>CCU-118</t>
  </si>
  <si>
    <t>INSTALAÇÃO DE EQUIPAMENTOS</t>
  </si>
  <si>
    <t>CCU-158</t>
  </si>
  <si>
    <t>CCU-159</t>
  </si>
  <si>
    <t>CCU-160</t>
  </si>
  <si>
    <t>CCU-161</t>
  </si>
  <si>
    <t>CCU-162</t>
  </si>
  <si>
    <t>CCU-163</t>
  </si>
  <si>
    <t>CCU-164</t>
  </si>
  <si>
    <t>CCU-165</t>
  </si>
  <si>
    <t>CCU-166</t>
  </si>
  <si>
    <t>CCU-167</t>
  </si>
  <si>
    <t>CCU-168</t>
  </si>
  <si>
    <t>CCU-169</t>
  </si>
  <si>
    <t>CCU-170</t>
  </si>
  <si>
    <t>CCU-171</t>
  </si>
  <si>
    <t>CCU-172</t>
  </si>
  <si>
    <t>CCU-173</t>
  </si>
  <si>
    <t>CCU-174</t>
  </si>
  <si>
    <t>CCU-177</t>
  </si>
  <si>
    <t>CCU-178</t>
  </si>
  <si>
    <t>CCU-179</t>
  </si>
  <si>
    <t>CCU-180</t>
  </si>
  <si>
    <t>CCU-181</t>
  </si>
  <si>
    <t>CCU-182</t>
  </si>
  <si>
    <t>CCU-183</t>
  </si>
  <si>
    <t>CCU-184</t>
  </si>
  <si>
    <t>CCU-185</t>
  </si>
  <si>
    <t>CCU-186</t>
  </si>
  <si>
    <t>CCU-187</t>
  </si>
  <si>
    <t>PLANTIO</t>
  </si>
  <si>
    <t>ART - ANOTAÇÃO DE RESPONSABILIDADE TÉCNICA</t>
  </si>
  <si>
    <t xml:space="preserve"> TOTAL GERAL DO ORÇAMENTO R$</t>
  </si>
  <si>
    <t>Percentual de mão de obra em relação ao valor total (Ordem de Serviço nº 03/2021)</t>
  </si>
  <si>
    <t>Observações:</t>
  </si>
  <si>
    <t>CCU-188</t>
  </si>
  <si>
    <t>CCU-189</t>
  </si>
  <si>
    <t>CCU-190</t>
  </si>
  <si>
    <t>BASALTO REGULAR TALHADO</t>
  </si>
  <si>
    <t>DEMOLIÇÃO PISO CONCRETO ARMADO COM MARTELETE E COM REMOÇÃO DE ENTULHO</t>
  </si>
  <si>
    <t>REMOÇÃO DE PASSEIOS - SEM REMOÇÃO DE ENTULHOS</t>
  </si>
  <si>
    <t>DEMOLIÇÃO VIGA TELAMENTO C/REMOÇÃO DE ENTULHO</t>
  </si>
  <si>
    <t>REMOÇÃO MEIO-FIO VIÁRIO - SEM REMOÇÃO DE ENTULHOS</t>
  </si>
  <si>
    <t>INSTALAÇÃO DE ASSENTO PARA BALANÇO JUVENIL COMPLETO, BARRA CHATA, MADEIRA ITAÚBA, PARAFUSOS E CORRENTE</t>
  </si>
  <si>
    <t>REMOÇÃO BANCOS (COM ENCOSTO E SEM ENCOSTO)</t>
  </si>
  <si>
    <t>ESCORREGADOR</t>
  </si>
  <si>
    <t>DEMOLIÇÃO CAIXA DE AREIA C/REMOÇÃO DE ENTULHOS</t>
  </si>
  <si>
    <t xml:space="preserve">REPINTURA PISO COM RESINA EPOXI AUTONIVELANTE, APLICAÇÃO MANUAL, 2 DEMÃOS, (SUPERFÍCIE DE CONCRETO) </t>
  </si>
  <si>
    <t>DEMOLIÇÃO CHURRASQUEIRA C/REMOÇÃO DE ENTULHOS</t>
  </si>
  <si>
    <t>DEMOLIÇÃO MESA E BANCOS DE CONCRETO C/REMOÇÃO DE ENTULHOS</t>
  </si>
  <si>
    <t>DEMOLIÇÃO BEBEDOURO C/REMOÇÃO DE ENTULHOS</t>
  </si>
  <si>
    <t>DEMOLIÇÃO FRADINHO BASE CIRCULAR C/REMOÇÃO DE ENTULHOS</t>
  </si>
  <si>
    <t>DEMOLIÇÃO FRADINHO BASE OCTOGONAL C/REMOÇÃO DE ENTULHOS</t>
  </si>
  <si>
    <t>REMOÇÃO MESA DE DAMAS C/ REMOÇÃO DE ENTULHOS</t>
  </si>
  <si>
    <t>REMOÇÃO LIXEIRA COM REMOÇÃO DE ENTULHOS</t>
  </si>
  <si>
    <t>REMOÇÃO DE ESTRUTURA DO TIPO  1, 2, 3, 5 E 7</t>
  </si>
  <si>
    <t>REMOÇÃO DE ESTRUTURA TIPO 4</t>
  </si>
  <si>
    <t>REMOÇÃO DE ESTRUTURA TIPO 6 E 8</t>
  </si>
  <si>
    <t>REMOÇÃO DE ESTRUTURA TIPO 9</t>
  </si>
  <si>
    <t>REMOÇÃO GANGORRA DUPLA OU TRIPLA</t>
  </si>
  <si>
    <t>REMOÇÃO BARRA-BALANÇO</t>
  </si>
  <si>
    <t>REMOÇÃO BALANÇO PADRÃO SMAMS</t>
  </si>
  <si>
    <t>REMOÇÃO 1/2 BALANÇO</t>
  </si>
  <si>
    <t>REMOÇÃO DE ESCORREGADOR</t>
  </si>
  <si>
    <t>REMOÇÃO BARRA ALONGAMENTO 2 ALTURAS</t>
  </si>
  <si>
    <t>REMOÇÃO DE BARRAS PARALELAS</t>
  </si>
  <si>
    <t>REMOÇÃO APOIO P/MEMBROS SUPERIORES</t>
  </si>
  <si>
    <t>REMOÇÃO BARRA P/ALONGAMENTO</t>
  </si>
  <si>
    <t>GANGORRA DUPLA</t>
  </si>
  <si>
    <t>REMOÇÃO BARRA HORIZONTAL (4 MÓDULOS, 3 MÓDULOS E 1 MÓDULO)</t>
  </si>
  <si>
    <t>FORNECIMENTO E INSTALAÇÃO DE PRANCHA PARA GANGORRA COMPLETA COM BARRAS CHATAS, TÁBUA E CAIBRO ITAÚBA</t>
  </si>
  <si>
    <t>REMOÇÃO DE ESPALDAR</t>
  </si>
  <si>
    <t>REMOÇÃO PRANCHA ABDOMINAIS</t>
  </si>
  <si>
    <t>BARRA BALANÇO</t>
  </si>
  <si>
    <t>REMOÇÃO GOLEIRA (FUTEBOL SETE, SALÃO E CAMPO)</t>
  </si>
  <si>
    <t>BALANÇO MISTO</t>
  </si>
  <si>
    <t>REMOÇÃO POSTE DE VÔLEI</t>
  </si>
  <si>
    <t>REMOÇÃO TABELA DE BASQUETE</t>
  </si>
  <si>
    <t>REMOÇÃO DE ENTULHOS COM CAMINHÃO BASCULANTE 10M³</t>
  </si>
  <si>
    <t>LOCAÇÃO DE SANITÁRIO QUÍMICO - FRENTE DE TRABALHO 01</t>
  </si>
  <si>
    <t>LOCAÇÃO DE SANITÁRIO QUÍMICO - FRENTE DE TRABALHO 02</t>
  </si>
  <si>
    <t>LOCAÇÃO DE SANITÁRIO QUÍMICO - FRENTE DE TRABALHO 03</t>
  </si>
  <si>
    <t>SINALIZAÇÃO COM FITA ZEBRADA FIXADA EM CONE PLÁSTICO</t>
  </si>
  <si>
    <t>TERRAPLENAGEM (RETROESCAVADEIRA SOBRE RODAS)</t>
  </si>
  <si>
    <t>ATERRO MECÂNICO C/MATERIAL IMPORTADO C/COMPACTAÇÃO MECÂNICA</t>
  </si>
  <si>
    <t>REATERRO MANUAL C/COMPACTAÇÃO MANUAL</t>
  </si>
  <si>
    <t>EXECUÇÃO DE DRENO - DIÂMETRO 100MM</t>
  </si>
  <si>
    <t>NIVELAMENTO CAIXAS DE PASSAGEM</t>
  </si>
  <si>
    <t>LEITO DE BRITA COM ESPALHAMENTO</t>
  </si>
  <si>
    <t>PISO CONCRETO ARMADO E= 10 CM - QUADRA - INCLUI JUNTA DE DILATAÇÃO</t>
  </si>
  <si>
    <t>PISO CONCRETO ARMADO E= 10 CM - ACADEMIA AO AR LIVRE - INCLUI JUNTA DILATAÇÃO</t>
  </si>
  <si>
    <t>PISO EM PEDRA PORTUGUESA ASSENTADO SOBRE ARGAMASSA SECA DE CIMENTO E AREIA, TRAÇO 1:3, REJUNTADO COM CIMENTO COMUM - SEM FORNECIMENTO</t>
  </si>
  <si>
    <t>LAJE DE GRÊS ASSENTADA NA AREIA</t>
  </si>
  <si>
    <t>LAJE DE GRÊS ASSENTADA NA MASSA</t>
  </si>
  <si>
    <t>BASALTO IRREGULAR JUNTA BITOLADA COM FORNECIMENTO</t>
  </si>
  <si>
    <t>BASALTO IRREGULAR - COM FORNECIMENTO</t>
  </si>
  <si>
    <t>BASALTO IRREGULAR - SEM FORNECIMENTO</t>
  </si>
  <si>
    <t>BASALTO REGULAR SERRADO COM FORNECIMENTO</t>
  </si>
  <si>
    <t>BASALTO REGULAR SERRADO SEM FORNECIMENTO</t>
  </si>
  <si>
    <t>AREIA MÉDIA PENEIRADA</t>
  </si>
  <si>
    <t>LAJOTA CONCRETO</t>
  </si>
  <si>
    <t>TAMPA DE CONCRETO ARMADO 60X60X5CM PARA CAIXA</t>
  </si>
  <si>
    <t>MEIO-FIO DE CONCRETO MOLDADO NO LOCAL - RETO</t>
  </si>
  <si>
    <t>MEIO-FIO DE CONCRETO MOLDADO NO LOCAL - CURVO</t>
  </si>
  <si>
    <t>REPOSIÇÃO E REALINHAMENTO DE MEIO-FIO VIÁRIO</t>
  </si>
  <si>
    <t>FORNECIMENTO E INSTALAÇÃO DE CADEIRA PARA BALANÇO INFANTIL COMPLETO, PARAFUSOS, MADEIRA ITAÚBA, FERRO CHATO E  CORRENTES</t>
  </si>
  <si>
    <t>TELAMENTO H=5,50 M - INCLUI FUNDAÇÕES</t>
  </si>
  <si>
    <t>TELAMENTO H=2,50 M  - INCLUI FUNDAÇÕES</t>
  </si>
  <si>
    <t>TELAMENTO DE REFORÇO - H=1,00 M</t>
  </si>
  <si>
    <t>GOLEIRA DE FUTSAL</t>
  </si>
  <si>
    <t>GOLEIRA DE FUTEBOL SOCIETY</t>
  </si>
  <si>
    <t>GOLEIRA DE FUTEBOL DE CAMPO</t>
  </si>
  <si>
    <t>POSTE DE VÔLEI</t>
  </si>
  <si>
    <t>POSTE DE VÔLEI - QUADRA DE AREIA</t>
  </si>
  <si>
    <t>TABELA DE BASQUETE - PADRÃO SMAM</t>
  </si>
  <si>
    <t>PINTURA DE DEMARCAÇÃO QUADRA ESPORTIVA FUTSAL</t>
  </si>
  <si>
    <t>PINTURA DE DEMARCAÇÃO QUADRA ESPORTIVA BASQUETE E/OU VÔLEI</t>
  </si>
  <si>
    <t>INSTALAÇÃO E FORNECIMENTO DE TUBO HORIZONTAL 1 1/2¨PARA QUADRAS</t>
  </si>
  <si>
    <t>INSTALAÇÃO E FORNECIMENTO DE TUBO VERTICAL 2 1/2¨PARA QUADRAS COM BLOCO DE FUNDAÇÃO - H=3,00M</t>
  </si>
  <si>
    <t>INSTALAÇÃO E FORNECIMENTO DE TUBO VERTICAL 2 1/2¨PARA QUADRAS COM BLOCO DE FUNDAÇÃO - H=5,50M</t>
  </si>
  <si>
    <t>BANCO B - L=2,00 M - PADRÃO SMAM</t>
  </si>
  <si>
    <t>BANCO TIPO A - L=1,80 M - PADRÃO SMAM</t>
  </si>
  <si>
    <t>CHURRASQUEIRA</t>
  </si>
  <si>
    <t>BEBEDOURO C/ VÁLVULA ANTI-VANDALISMO</t>
  </si>
  <si>
    <t>FRADINHO DE CONCRETO - BASE OCTOGONAL</t>
  </si>
  <si>
    <t>CARGA E TRANSPORTE - EQUIPE 1 - C/ TRÊS FRENTES DE TRABALHO</t>
  </si>
  <si>
    <t>CARGA E TRANSPORTE - EQUIPE 2 - C/ TRÊS FRENTES DE TRABALHO</t>
  </si>
  <si>
    <t>REPINTURA TUBOS VERTICAIS QUADRAS ESPORTIVAS</t>
  </si>
  <si>
    <t>REPINTURA BANCO C/ENCOSTO</t>
  </si>
  <si>
    <t>REPINTURA TUBOS HORIZONTAIS QUADRAS ESPORTIVAS</t>
  </si>
  <si>
    <t>REPINTURA GOLEIRA SALÃO</t>
  </si>
  <si>
    <t>REPINTURA POSTE DE VÔLEI</t>
  </si>
  <si>
    <t>REPINTURA BANCO S/ENCOSTO</t>
  </si>
  <si>
    <t>REPINTURA ESTRUTURA 1 - "S"</t>
  </si>
  <si>
    <t>REPINTURA ESTRUTURA 2</t>
  </si>
  <si>
    <t>REPINTURA ESTRUTURA 3</t>
  </si>
  <si>
    <t>REPINTURA ESTRUTURA 4</t>
  </si>
  <si>
    <t>REPINTURA ESTRUTURA 5</t>
  </si>
  <si>
    <t>REPINTURA ESTRUTURA 6</t>
  </si>
  <si>
    <t>REPINTURA ESTRUTURA 7</t>
  </si>
  <si>
    <t>REPINTURA ESTRUTURA 8</t>
  </si>
  <si>
    <t>REPINTURA ESTRUTURA 9</t>
  </si>
  <si>
    <t>REPINTURA ESTRUTURA 10</t>
  </si>
  <si>
    <t>REPINTURA GANGORRA DUPLA</t>
  </si>
  <si>
    <t>REPINTURA GANGORRA TRIPLA</t>
  </si>
  <si>
    <t>REPINTURA BARRA-BALANÇO</t>
  </si>
  <si>
    <t>REPINTURA BALANÇO MISTO</t>
  </si>
  <si>
    <t>REPINTURA BALANÇO JUVENIL</t>
  </si>
  <si>
    <t>REPINTURA BALANÇO INFANTIL</t>
  </si>
  <si>
    <t>REPINTURA ESCORREGADOR</t>
  </si>
  <si>
    <t>REPINTURA DE PRANCHA DE ABDOMINAIS</t>
  </si>
  <si>
    <t>REPINTURA DE BARRA ALONGAMENTO - 2 ALTURAS</t>
  </si>
  <si>
    <t>REPINTURA DE BARRAS PARALELAS</t>
  </si>
  <si>
    <t>REPINTURA DE APOIO P/ MEMBROS SUPERIORES</t>
  </si>
  <si>
    <t>REPINTURA DE BARRA P/ ALONGAMENTO</t>
  </si>
  <si>
    <t>REPINTURA DE BARRA HORIZONTAL - 4 MÓDULOS</t>
  </si>
  <si>
    <t>REPINTURA DE BARRA HORIZONTAL - 3 MÓDULOS</t>
  </si>
  <si>
    <t>REPINTURA DE BARRA HORIZONTAL - 1 MÓDULO</t>
  </si>
  <si>
    <t>REPINTURA DE ESPALDAR</t>
  </si>
  <si>
    <t>REPINTURA DE MESA DE DAMAS</t>
  </si>
  <si>
    <t>REPINTURA DE TODA A TABELA DE BASQUETE</t>
  </si>
  <si>
    <t>INSTALAÇÃO BANCO C/ENCOSTO</t>
  </si>
  <si>
    <t>INSTALAÇÃO BANCO S/ENCOSTO</t>
  </si>
  <si>
    <t>INSTALAÇÃO GANGORRA DUPLA E TRIPLA</t>
  </si>
  <si>
    <t>INSTALAÇÃO BARRA-BALANÇO</t>
  </si>
  <si>
    <t>INSTALAÇÃO BALANÇO MISTO, INFANTIL E JUVENIL</t>
  </si>
  <si>
    <t>INSTALAÇÃO ESCORREGADOR</t>
  </si>
  <si>
    <t>INSTALAÇÃO DE CADEIRA DE BALANÇO</t>
  </si>
  <si>
    <t>INSTALAÇÃO DE PRANCHA DE ASSENTO DE GANGORA</t>
  </si>
  <si>
    <t>INSTALAÇÃO DE PRANCHA DE ASSENTO DO BARRA BALANÇO</t>
  </si>
  <si>
    <t>INSTALAÇÃO DE PEGA MÃO</t>
  </si>
  <si>
    <t>INSTALAÇÃO DE CORRIMÃO</t>
  </si>
  <si>
    <t>INSTALAÇÃO DE PRANCHA DE ASSENTO OU ENCOSTO DE BANCO</t>
  </si>
  <si>
    <t>INSTALAÇÃO DE GOLEIRA DE FUTSAL</t>
  </si>
  <si>
    <t>INSTALAÇÃO DE GOLEIRA DE FUTEBOL SOCIETY</t>
  </si>
  <si>
    <t>INSTALAÇÃO DE GOLEIRA DE FUTEBOL DE CAMPO</t>
  </si>
  <si>
    <t>INSTALAÇÃO DE POSTE DE VÔLEI - SEM FORNECIMENTO</t>
  </si>
  <si>
    <t>INSTALAÇÃO DE POSTE DE VÔLEI - QUADRA DE AREIA - SEM FORNECIMENTO</t>
  </si>
  <si>
    <t>INSTALAÇÃO E FORNECIMENTO DE TABELA DE BASQUETE - CHAPA METÁLICA + ARO</t>
  </si>
  <si>
    <t>INSTALAÇÃO E FORNECIMENTO DE MOURÃO DE CONCRETO COM BLOCO FUNDAÇÃO</t>
  </si>
  <si>
    <t>INSTALAÇÃO DE EQUIPAMENTOS DE GINÁSTICA PADRÃO SMAMS - APOIO P/ MEBROS SUPERIORES -  BARRA ALONGAMENTO 2 ALTURAS - BARRA PARA ALONGAMENTOS</t>
  </si>
  <si>
    <t>INSTALAÇÃO DE EQUIPAMENTOS DE GINÁSTICA PADRÃO SMAMS - BARRA HORIZONTAL 1 MÓDULO - ESPALDAR - PRANCHA DE ABDOMINAL</t>
  </si>
  <si>
    <t>INSTALAÇÃO DE EQUIPAMENTOS DE GINÁSTICA PADRÃO SMAMS - BARRA HORIZONTAL 3 MÓDULOS - BARRA HORIZONTAL 4 MÓDULOS - BARRAS PARALELAS</t>
  </si>
  <si>
    <t>LIXEIRA METÁLICA - V=30LITROS</t>
  </si>
  <si>
    <t>TELAMENTO CACHORRÓDROMO (INCLUI FUNDAÇÕES)</t>
  </si>
  <si>
    <t>GUARDA-CORPO P/ÁREA INFANTIL</t>
  </si>
  <si>
    <t>CERCAMENTO COM MOURÃO DE CONCRETO S/VIGA DE FUNDAÇÃO = H=1,80M</t>
  </si>
  <si>
    <t>ALVENARIA DE GRANITO</t>
  </si>
  <si>
    <t>ESTRUTURA 7 - FERRO GALVANIZADO - "Y"</t>
  </si>
  <si>
    <t>ASSENTAMENTO DE GUIA (MEIO-FIO) EM TRECHO RETO, CONFECCIONADA EM CONCRETO PRÉ-FABRICADO, DIMENSÕES 100X15X13X30 CM (COMPRIMENTO X BASE INFERIOR X BASE SUPERIOR X ALTURA). AF_01/2024</t>
  </si>
  <si>
    <t>ALVENARIA DE VEDAÇÃO DE BLOCOS CERÂMICOS MACIÇOS DE 5X10X20CM (ESPESSURA 10CM) E ARGAMASSA DE ASSENTAMENTO COM PREPARO EM BETONEIRA. AF_05/2020</t>
  </si>
  <si>
    <t>ALVENARIA DE VEDAÇÃO DE BLOCOS CERÂMICOS FURADOS NA HORIZONTAL DE 11,5X19X19 CM (ESPESSURA 11,5 CM) E ARGAMASSA DE ASSENTAMENTO COM PREPARO EM BETONEIRA. AF_12/2021</t>
  </si>
  <si>
    <t>EXECUÇÃO DE PASSEIO EM PISO INTERTRAVADO, COM BLOCO RETANGULAR COR NATURAL DE 20 X 10 CM, ESPESSURA 6 CM. AF_10/2022</t>
  </si>
  <si>
    <t>EXECUÇÃO DE PAVIMENTO EM PARALELEPÍPEDOS, REJUNTAMENTO COM ARGAMASSA TRAÇO 1:3 (CIMENTO E AREIA). AF_05/2020</t>
  </si>
  <si>
    <t>PINTURA LÁTEX ACRÍLICA PREMIUM, APLICAÇÃO MANUAL EM PAREDES, DUAS DEMÃOS. AF_04/2023</t>
  </si>
  <si>
    <t>PINTURA COM TINTA ALQUÍDICA DE ACABAMENTO (ESMALTE SINTÉTICO ACETINADO) APLICADA A ROLO OU PINCEL SOBRE SUPERFÍCIES METÁLICAS (EXCETO PERFIL) EXECUTADO EM OBRA (02 DEMÃOS). AF_01/2020</t>
  </si>
  <si>
    <t>PISO EM PEDRA PORTUGUESA ASSENTADO SOBRE ARGAMASSA SECA DE CIMENTO E AREIA, TRAÇO 1:3, REJUNTADO COM CIMENTO COMUM. AF_05/2020</t>
  </si>
  <si>
    <t>PISO PODOTÁTIL DE ALERTA OU DIRECIONAL, DE CONCRETO, ASSENTADO SOBRE ARGAMASSA. AF_03/2024</t>
  </si>
  <si>
    <t>CONTRAPISO COM ARGAMASSA AUTONIVELANTE, APLICADO SOBRE LAJE, NÃO ADERIDO, ESPESSURA 5CM. AF_07/2021</t>
  </si>
  <si>
    <t>EMBOÇO OU MASSA ÚNICA EM ARGAMASSA TRAÇO 1:2:8, PREPARO MANUAL, APLICADA MANUALMENTE EM PANOS CEGOS DE FACHADA (SEM PRESENÇA DE VÃOS), ESPESSURA DE 25 MM. AF_09/2022</t>
  </si>
  <si>
    <t>DEMOLIÇÃO DE ALVENARIA PARA QUALQUER TIPO DE BLOCO, DE FORMA MECANIZADA, SEM REAPROVEITAMENTO. AF_09/2023</t>
  </si>
  <si>
    <t>LIMPEZA MANUAL DE VEGETAÇÃO EM TERRENO COM ENXADA. AF_03/2024</t>
  </si>
  <si>
    <t>PLANTIO DE GRAMA BATATAIS EM PLACAS. AF_07/2024</t>
  </si>
  <si>
    <t>ENGENHEIRO CIVIL DE OBRA JUNIOR COM ENCARGOS COMPLEMENTARES</t>
  </si>
  <si>
    <t>ENCARREGADO GERAL DE OBRAS COM ENCARGOS COMPLEMENTARES</t>
  </si>
  <si>
    <t>TECNICO DE EDIFICACOES COM ENCARGOS COMPLEMENTARES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</si>
  <si>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</si>
  <si>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</si>
  <si>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</si>
  <si>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</si>
  <si>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</si>
  <si>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</si>
  <si>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</si>
  <si>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</si>
  <si>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</si>
  <si>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</si>
  <si>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</si>
  <si>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</si>
  <si>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</si>
  <si>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</si>
  <si>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</si>
  <si>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</si>
  <si>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</si>
  <si>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</si>
  <si>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</si>
  <si>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</si>
  <si>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</si>
  <si>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</si>
  <si>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</si>
  <si>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</si>
  <si>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</si>
  <si>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</si>
  <si>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</si>
  <si>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</si>
  <si>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</si>
  <si>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</si>
  <si>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</si>
  <si>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</si>
  <si>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</si>
  <si>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</si>
  <si>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</si>
  <si>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</si>
  <si>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</si>
  <si>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</si>
  <si>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</si>
  <si>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</si>
  <si>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</si>
  <si>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2.1</t>
  </si>
  <si>
    <t>2.2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</si>
  <si>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</si>
  <si>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</si>
  <si>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</si>
  <si>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</si>
  <si>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</si>
  <si>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</si>
  <si>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</si>
  <si>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</si>
  <si>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</si>
  <si>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</si>
  <si>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</si>
  <si>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</si>
  <si>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</si>
  <si>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</si>
  <si>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</si>
  <si>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</si>
  <si>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</si>
  <si>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</si>
  <si>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</si>
  <si>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</si>
  <si>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</si>
  <si>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</si>
  <si>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</si>
  <si>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</si>
  <si>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</si>
  <si>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</si>
  <si>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</si>
  <si>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</si>
  <si>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</si>
  <si>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</si>
  <si>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</si>
  <si>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</si>
  <si>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</si>
  <si>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</si>
  <si>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</si>
  <si>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10.1</t>
  </si>
  <si>
    <t>10.2</t>
  </si>
  <si>
    <t>CAMIONETE TIPO PICK-UP,COM CABINE SIMPLES E CACAMBA,TIPO LEV E,MOTOR BICOMBUSTIVEL (GASOLINA E ALCOOL) DE 1,6 LITROS,INCLUSIVE MOTORISTA E COMBUSTIVEL</t>
  </si>
  <si>
    <t>EMOP19.004.0402-0</t>
  </si>
  <si>
    <t>DEMOLIÇÃO TELAMENTO H=5,50 M S/TUBOS E S/VIGA C/REMOÇÃO DE ENTULHO</t>
  </si>
  <si>
    <t>DEMOLIÇÃO TELAMENTO H=3,00 M S/TUBOS E S/VIGA C/REMOÇÃO DE ENTULHO</t>
  </si>
  <si>
    <t>DEMOLIÇÃO TELAMENTO H=1,70 M S/TUBOS E S/VIGA COM REMOÇÃO DE ENTULHOS</t>
  </si>
  <si>
    <t>DEMOLIÇÃO TELAMENTO H=1,00 M C/REMOÇÃO DE ENTULHO</t>
  </si>
  <si>
    <t>DEMOLIÇÃO TUBOS TELAMENTO H=5,50 M C/REMOÇÃO DE ENTULHO</t>
  </si>
  <si>
    <t>DEMOLIÇÃO TUBOS TELAMENTO H=3,00 M C/REMOÇÃO DE ENTULHO</t>
  </si>
  <si>
    <t>DEMOLIÇÃO TUBOS TELAMENTO H=1,70 M C/REMOÇÃO DE ENTULHO</t>
  </si>
  <si>
    <t>ESCAVAÇÃO MANUAL DE SOLO ATÉ 1,30 M</t>
  </si>
  <si>
    <t>SAIBRO ROSA - COMPACTAÇÃO MECÂNICA - 3 CM</t>
  </si>
  <si>
    <t>SAIBRO ROSA - COMPACTAÇÃO MECÂNICA - 6 CM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</si>
  <si>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</si>
  <si>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</si>
  <si>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</si>
  <si>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</si>
  <si>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</si>
  <si>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</si>
  <si>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</si>
  <si>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</si>
  <si>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</si>
  <si>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</si>
  <si>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</si>
  <si>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DEGRAU CONCRETO L=2,00 M - BASE GRÊS - PADRÃO SMAM</t>
  </si>
  <si>
    <t>DEGRAU CONCRETO L=2,00 M - BASE CONCRETO</t>
  </si>
  <si>
    <t>RAMPA PPNE'S TIPO 1 - 1,50 M (ABAS 1,80 M)</t>
  </si>
  <si>
    <t>CORRIMÃO PPNE'S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</si>
  <si>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</si>
  <si>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</si>
  <si>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</si>
  <si>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</si>
  <si>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</si>
  <si>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</si>
  <si>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</si>
  <si>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</si>
  <si>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</si>
  <si>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</si>
  <si>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</si>
  <si>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</si>
  <si>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</si>
  <si>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</si>
  <si>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</si>
  <si>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</si>
  <si>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</si>
  <si>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</si>
  <si>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</si>
  <si>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</si>
  <si>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</si>
  <si>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</si>
  <si>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</si>
  <si>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</si>
  <si>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</si>
  <si>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FORNECIMENTO E INSTALAÇÃO DE ASSENTO / ENCOSTO PARA BANCOS TIPO A E B COMPLETO (TÁBUA ITAÚBA, PARAFUSOS E PINTURA)</t>
  </si>
  <si>
    <t>13.1</t>
  </si>
  <si>
    <t>13.2</t>
  </si>
  <si>
    <t>13.3</t>
  </si>
  <si>
    <t>13.4</t>
  </si>
  <si>
    <t>13.5</t>
  </si>
  <si>
    <t>14.1</t>
  </si>
  <si>
    <t>14.2</t>
  </si>
  <si>
    <t>14.3</t>
  </si>
  <si>
    <t>14.4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</si>
  <si>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</si>
  <si>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</si>
  <si>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</si>
  <si>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</si>
  <si>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</si>
  <si>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</si>
  <si>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</si>
  <si>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</si>
  <si>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</si>
  <si>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</si>
  <si>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</si>
  <si>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</si>
  <si>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</si>
  <si>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</si>
  <si>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</si>
  <si>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</si>
  <si>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</si>
  <si>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</si>
  <si>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</si>
  <si>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</si>
  <si>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</si>
  <si>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</si>
  <si>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</si>
  <si>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</si>
  <si>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</si>
  <si>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</si>
  <si>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</si>
  <si>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</si>
  <si>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</si>
  <si>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</si>
  <si>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</si>
  <si>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</si>
  <si>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</si>
  <si>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</si>
  <si>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</si>
  <si>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</si>
  <si>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</si>
  <si>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16.1</t>
  </si>
  <si>
    <t>16.2</t>
  </si>
  <si>
    <t>16.3</t>
  </si>
  <si>
    <t>17.1</t>
  </si>
  <si>
    <t>INSTALAÇÃO TELA H=5,50 M EM ESTRUTURA TUBULAR EXISTENTE DE QUADRA ESPORTIVA</t>
  </si>
  <si>
    <t>17.2</t>
  </si>
  <si>
    <t>INSTALAÇÃO TELA H=3,00 M EM ESTRUTURA TUBULAR EXISTENTE DE QUADRA ESPORTIVA</t>
  </si>
  <si>
    <t>17.3</t>
  </si>
  <si>
    <t>INSTALAÇÃO TELA H=1,70 M EM ESTRUTURA TUBULAR EXISTENTE DE QUADRA ESPORTIVA</t>
  </si>
  <si>
    <t>17.4</t>
  </si>
  <si>
    <t>INSTALAÇÃO TELA H=1,00 M EM ESTRUTURA TUBULAR EXISTENTE DE QUADRA ESPORTIVA</t>
  </si>
  <si>
    <t>17.5</t>
  </si>
  <si>
    <t>17.6</t>
  </si>
  <si>
    <t>17.7</t>
  </si>
  <si>
    <t>17.8</t>
  </si>
  <si>
    <t>17.9</t>
  </si>
  <si>
    <t>17.10</t>
  </si>
  <si>
    <t>17.11</t>
  </si>
  <si>
    <t>ESTICAMENTO DE TELAMENTO  H=5,5M</t>
  </si>
  <si>
    <t>17.12</t>
  </si>
  <si>
    <t>ESTICAMENTO DE TELAMENTO  H=3,00M</t>
  </si>
  <si>
    <t>17.13</t>
  </si>
  <si>
    <t>ESTICAMENTO DE TELAMENTO  H=1,70 M</t>
  </si>
  <si>
    <t>17.14</t>
  </si>
  <si>
    <t>ESTICAMENTO DE TELAMENTO  H=1,00 M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</si>
  <si>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</si>
  <si>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</si>
  <si>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</si>
  <si>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</si>
  <si>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</si>
  <si>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</si>
  <si>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</si>
  <si>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</si>
  <si>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</si>
  <si>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</si>
  <si>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</si>
  <si>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</si>
  <si>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</si>
  <si>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</si>
  <si>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</si>
  <si>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</si>
  <si>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</si>
  <si>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18.1</t>
  </si>
  <si>
    <t>19.1</t>
  </si>
  <si>
    <t xml:space="preserve">Processo SEI: </t>
  </si>
  <si>
    <t>MEIO-FIO</t>
  </si>
  <si>
    <t>CREA-RS:</t>
  </si>
  <si>
    <r>
      <t xml:space="preserve">PE 107/2026
</t>
    </r>
    <r>
      <rPr>
        <b/>
        <sz val="10"/>
        <color theme="1"/>
        <rFont val="Arial"/>
        <family val="2"/>
      </rPr>
      <t xml:space="preserve">
</t>
    </r>
    <r>
      <rPr>
        <b/>
        <sz val="18"/>
        <color theme="1"/>
        <rFont val="Arial"/>
        <family val="2"/>
      </rPr>
      <t xml:space="preserve">REGISTRO DE PREÇOS DE MANUTENÇÃO DE PRAÇAS - SUL E EXTREMO SUL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Vigência da Ata: de 02/06/2026 a 02/06/2027</t>
    </r>
  </si>
  <si>
    <t>26.0.000026130-0</t>
  </si>
  <si>
    <t>Registro de preços para a prestação de serviços de reparo e conservação de equipamentos, conservação dos passeios e execução de quadras esportivas de diversas praças do Município de Porto Alegre que estão urbanizadas e pertencem ao cadastro da SMAMUS - Região Sul e Extremo Sul</t>
  </si>
  <si>
    <t>(preencher este campo com o local da prestação dos serviços)</t>
  </si>
  <si>
    <t>Material + Equipamento</t>
  </si>
  <si>
    <t>Preço Unitário
(R$)</t>
  </si>
  <si>
    <t>REMOÇÃO DE MOURÃO DE CONCRETO - H=VARIÁVEL</t>
  </si>
  <si>
    <t>CCU-83</t>
  </si>
  <si>
    <t>PISO CONCRETO ARMADO E= 8 CM - INCLUI JUNTA DE DILATAÇÃO</t>
  </si>
  <si>
    <t>6.25</t>
  </si>
  <si>
    <t>PISO DE BORRACHA ESPORTIVO, ESPESSURA 15MM, ASSENTADO COM ARGAMASSA. AF_09/2020</t>
  </si>
  <si>
    <t>CHAPISCO APLICADO EM ALVENARIAS E ESTRUTURAS DE CONCRETO INTERNAS, COM COLHER DE PEDREIRO. ARGAMASSA TRAÇO 1:3 COM PREPARO EM BETONEIRA 400L. AF_10/2022</t>
  </si>
  <si>
    <t>EQUIPAMENTOS / MOBILIÁRIO URBANO / MANUTENÇÃO BANCOS</t>
  </si>
  <si>
    <t>12.12</t>
  </si>
  <si>
    <t>CCU-116</t>
  </si>
  <si>
    <t>FRADINHO EM FERRO FUNDIDO</t>
  </si>
  <si>
    <t>12.13</t>
  </si>
  <si>
    <t>CCU-195</t>
  </si>
  <si>
    <t>GRADIL DE FERRO</t>
  </si>
  <si>
    <t>FORNECIMENTO E INSTALAÇÃO DE PRANCHA PARA BARRA BALANÇO COMPLETA (BARRA CHATA, TÁBUA E CAIBROS ITAÚBA, PARAFUSOS  E PINTURAS)</t>
  </si>
  <si>
    <t>CARGA E TRANSPORTE</t>
  </si>
  <si>
    <t>FIXAÇÃO DE CHUMBADOR  EQUIPAMENTOS  (SAPATA 30X30)</t>
  </si>
  <si>
    <t>CREA</t>
  </si>
  <si>
    <t>ANOTAÇÃO DE RESPONSABILDIADE TÉCNICA</t>
  </si>
  <si>
    <t>1 - Foi utilizada data base SINAPI jan/2026;</t>
  </si>
  <si>
    <t>2 - O BDI utilizado deverá respeitar o percentual máximo e diretrizes definidas pelo Decreto Municipal nº 23.379/2025, bem como o BDI diferenciado para o fornecimento de materiais e/ou equipamentos de natureza específica, que possam ser fornecidos por empresas com especialidades próprias e diversas da empresa a ser contratada;
3 - Foi utilizada fórmula arred em duas casas decimais para o preço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</si>
</sst>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;&quot; (&quot;#,##0.00\);&quot; -&quot;#\ ;@\ "/>
    <numFmt numFmtId="165" formatCode="[$-416]mmm\-yy"/>
    <numFmt numFmtId="166" formatCode="_(* #,##0.00_);_(* \(#,##0.00\);_(* \-??_);_(@_)"/>
  </numFmts>
  <fonts count="18" x14ac:knownFonts="1">
    <font>
      <sz val="11"/>
      <color theme="1"/>
      <name val="Arial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 Black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rgb="FFD8D8D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Century Gothic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4" fontId="10" fillId="6" borderId="6" xfId="0" applyNumberFormat="1" applyFont="1" applyFill="1" applyBorder="1" applyAlignment="1" applyProtection="1">
      <alignment horizontal="center" vertical="center"/>
      <protection locked="0"/>
    </xf>
    <xf numFmtId="4" fontId="10" fillId="6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1" fontId="1" fillId="2" borderId="7" xfId="0" applyNumberFormat="1" applyFont="1" applyFill="1" applyBorder="1" applyAlignment="1" applyProtection="1">
      <alignment horizontal="left" vertical="center"/>
      <protection locked="0"/>
    </xf>
    <xf numFmtId="1" fontId="1" fillId="2" borderId="23" xfId="0" applyNumberFormat="1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right" vertical="center"/>
      <protection locked="0"/>
    </xf>
    <xf numFmtId="0" fontId="1" fillId="2" borderId="20" xfId="0" applyFont="1" applyFill="1" applyBorder="1" applyAlignment="1" applyProtection="1">
      <alignment horizontal="righ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6" fillId="2" borderId="22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right" vertical="center"/>
    </xf>
    <xf numFmtId="165" fontId="1" fillId="2" borderId="23" xfId="0" applyNumberFormat="1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>
      <alignment vertical="center"/>
    </xf>
    <xf numFmtId="4" fontId="1" fillId="2" borderId="7" xfId="0" applyNumberFormat="1" applyFont="1" applyFill="1" applyBorder="1" applyAlignment="1" applyProtection="1">
      <alignment horizontal="right" vertical="center"/>
    </xf>
    <xf numFmtId="10" fontId="1" fillId="2" borderId="23" xfId="0" applyNumberFormat="1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vertical="center"/>
    </xf>
    <xf numFmtId="4" fontId="1" fillId="2" borderId="20" xfId="0" applyNumberFormat="1" applyFont="1" applyFill="1" applyBorder="1" applyAlignment="1" applyProtection="1">
      <alignment horizontal="right" vertical="center"/>
    </xf>
    <xf numFmtId="10" fontId="1" fillId="2" borderId="21" xfId="0" applyNumberFormat="1" applyFont="1" applyFill="1" applyBorder="1" applyAlignment="1" applyProtection="1">
      <alignment horizontal="center" vertical="center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5" borderId="25" xfId="0" applyFont="1" applyFill="1" applyBorder="1" applyAlignment="1" applyProtection="1">
      <alignment horizontal="center" vertical="center" wrapText="1"/>
    </xf>
    <xf numFmtId="49" fontId="7" fillId="5" borderId="25" xfId="0" applyNumberFormat="1" applyFont="1" applyFill="1" applyBorder="1" applyAlignment="1" applyProtection="1">
      <alignment horizontal="center" vertical="center" wrapText="1"/>
    </xf>
    <xf numFmtId="4" fontId="7" fillId="5" borderId="25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0" fontId="7" fillId="2" borderId="25" xfId="0" applyFont="1" applyFill="1" applyBorder="1" applyAlignment="1" applyProtection="1">
      <alignment horizontal="center" vertical="center" wrapText="1"/>
    </xf>
    <xf numFmtId="4" fontId="7" fillId="5" borderId="26" xfId="0" applyNumberFormat="1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 wrapText="1"/>
    </xf>
    <xf numFmtId="0" fontId="3" fillId="0" borderId="3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4" fontId="7" fillId="5" borderId="2" xfId="0" applyNumberFormat="1" applyFont="1" applyFill="1" applyBorder="1" applyAlignment="1" applyProtection="1">
      <alignment horizontal="center" vertical="center" wrapText="1"/>
    </xf>
    <xf numFmtId="4" fontId="7" fillId="5" borderId="3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7" fillId="5" borderId="1" xfId="0" applyNumberFormat="1" applyFont="1" applyFill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7" xfId="0" applyFont="1" applyFill="1" applyBorder="1" applyAlignment="1" applyProtection="1">
      <alignment vertical="center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7" fillId="3" borderId="32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left" vertical="center"/>
    </xf>
    <xf numFmtId="0" fontId="7" fillId="3" borderId="14" xfId="0" applyFont="1" applyFill="1" applyBorder="1" applyAlignment="1" applyProtection="1">
      <alignment vertical="center"/>
    </xf>
    <xf numFmtId="0" fontId="1" fillId="3" borderId="14" xfId="0" applyFont="1" applyFill="1" applyBorder="1" applyAlignment="1" applyProtection="1">
      <alignment horizontal="center" vertical="center"/>
    </xf>
    <xf numFmtId="166" fontId="9" fillId="3" borderId="33" xfId="0" applyNumberFormat="1" applyFont="1" applyFill="1" applyBorder="1" applyAlignment="1" applyProtection="1">
      <alignment vertical="center"/>
    </xf>
    <xf numFmtId="0" fontId="10" fillId="0" borderId="4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164" fontId="10" fillId="0" borderId="6" xfId="0" applyNumberFormat="1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left" vertical="center" wrapText="1"/>
    </xf>
    <xf numFmtId="4" fontId="10" fillId="0" borderId="6" xfId="0" applyNumberFormat="1" applyFont="1" applyBorder="1" applyAlignment="1" applyProtection="1">
      <alignment horizontal="center" vertical="center"/>
    </xf>
    <xf numFmtId="10" fontId="10" fillId="0" borderId="6" xfId="0" applyNumberFormat="1" applyFont="1" applyBorder="1" applyAlignment="1" applyProtection="1">
      <alignment horizontal="center" vertical="center"/>
    </xf>
    <xf numFmtId="4" fontId="10" fillId="0" borderId="8" xfId="0" applyNumberFormat="1" applyFont="1" applyBorder="1" applyAlignment="1" applyProtection="1">
      <alignment horizontal="center" vertical="center"/>
    </xf>
    <xf numFmtId="4" fontId="10" fillId="0" borderId="36" xfId="0" applyNumberFormat="1" applyFont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164" fontId="10" fillId="0" borderId="9" xfId="0" applyNumberFormat="1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center" vertical="center"/>
    </xf>
    <xf numFmtId="4" fontId="10" fillId="0" borderId="9" xfId="0" applyNumberFormat="1" applyFont="1" applyBorder="1" applyAlignment="1" applyProtection="1">
      <alignment horizontal="center" vertical="center"/>
    </xf>
    <xf numFmtId="10" fontId="10" fillId="0" borderId="9" xfId="0" applyNumberFormat="1" applyFont="1" applyBorder="1" applyAlignment="1" applyProtection="1">
      <alignment horizontal="center" vertical="center"/>
    </xf>
    <xf numFmtId="4" fontId="10" fillId="0" borderId="10" xfId="0" applyNumberFormat="1" applyFont="1" applyBorder="1" applyAlignment="1" applyProtection="1">
      <alignment horizontal="center" vertical="center"/>
    </xf>
    <xf numFmtId="4" fontId="10" fillId="0" borderId="35" xfId="0" applyNumberFormat="1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46" xfId="0" applyFont="1" applyBorder="1" applyAlignment="1" applyProtection="1">
      <alignment horizontal="center" vertical="center"/>
    </xf>
    <xf numFmtId="164" fontId="10" fillId="0" borderId="44" xfId="0" applyNumberFormat="1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left" vertical="center"/>
    </xf>
    <xf numFmtId="4" fontId="10" fillId="0" borderId="44" xfId="0" applyNumberFormat="1" applyFont="1" applyBorder="1" applyAlignment="1" applyProtection="1">
      <alignment horizontal="center" vertical="center"/>
    </xf>
    <xf numFmtId="10" fontId="10" fillId="0" borderId="44" xfId="0" applyNumberFormat="1" applyFont="1" applyBorder="1" applyAlignment="1" applyProtection="1">
      <alignment horizontal="center" vertical="center"/>
    </xf>
    <xf numFmtId="0" fontId="7" fillId="3" borderId="32" xfId="0" applyFont="1" applyFill="1" applyBorder="1" applyAlignment="1" applyProtection="1">
      <alignment horizontal="right" vertical="center"/>
    </xf>
    <xf numFmtId="0" fontId="7" fillId="3" borderId="14" xfId="0" applyFont="1" applyFill="1" applyBorder="1" applyAlignment="1" applyProtection="1">
      <alignment horizontal="right" vertical="center"/>
    </xf>
    <xf numFmtId="0" fontId="11" fillId="3" borderId="14" xfId="0" applyFont="1" applyFill="1" applyBorder="1" applyAlignment="1" applyProtection="1">
      <alignment horizontal="right" vertical="center"/>
    </xf>
    <xf numFmtId="4" fontId="11" fillId="3" borderId="6" xfId="0" applyNumberFormat="1" applyFont="1" applyFill="1" applyBorder="1" applyAlignment="1" applyProtection="1">
      <alignment horizontal="center" vertical="center"/>
    </xf>
    <xf numFmtId="4" fontId="7" fillId="3" borderId="36" xfId="0" applyNumberFormat="1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left" vertical="center"/>
    </xf>
    <xf numFmtId="0" fontId="10" fillId="2" borderId="23" xfId="0" applyFont="1" applyFill="1" applyBorder="1" applyAlignment="1" applyProtection="1">
      <alignment horizontal="center" vertical="center"/>
    </xf>
    <xf numFmtId="166" fontId="1" fillId="2" borderId="1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/>
    </xf>
    <xf numFmtId="4" fontId="10" fillId="0" borderId="43" xfId="0" applyNumberFormat="1" applyFont="1" applyBorder="1" applyAlignment="1" applyProtection="1">
      <alignment horizontal="center" vertical="center"/>
    </xf>
    <xf numFmtId="10" fontId="10" fillId="0" borderId="33" xfId="0" applyNumberFormat="1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4" fontId="1" fillId="0" borderId="7" xfId="0" applyNumberFormat="1" applyFont="1" applyBorder="1" applyAlignment="1" applyProtection="1">
      <alignment horizontal="center" vertical="center"/>
    </xf>
    <xf numFmtId="164" fontId="10" fillId="0" borderId="43" xfId="0" applyNumberFormat="1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left" vertical="center"/>
    </xf>
    <xf numFmtId="21" fontId="10" fillId="0" borderId="9" xfId="0" applyNumberFormat="1" applyFont="1" applyBorder="1" applyAlignment="1" applyProtection="1">
      <alignment horizontal="left" vertical="center" wrapText="1"/>
    </xf>
    <xf numFmtId="0" fontId="10" fillId="0" borderId="37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left" vertical="center"/>
    </xf>
    <xf numFmtId="4" fontId="10" fillId="5" borderId="11" xfId="0" applyNumberFormat="1" applyFont="1" applyFill="1" applyBorder="1" applyAlignment="1" applyProtection="1">
      <alignment horizontal="center" vertical="center"/>
    </xf>
    <xf numFmtId="4" fontId="10" fillId="5" borderId="12" xfId="0" applyNumberFormat="1" applyFont="1" applyFill="1" applyBorder="1" applyAlignment="1" applyProtection="1">
      <alignment horizontal="center" vertical="center"/>
    </xf>
    <xf numFmtId="0" fontId="10" fillId="5" borderId="12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166" fontId="10" fillId="0" borderId="13" xfId="0" applyNumberFormat="1" applyFont="1" applyBorder="1" applyAlignment="1" applyProtection="1">
      <alignment horizontal="center" vertical="center"/>
    </xf>
    <xf numFmtId="166" fontId="10" fillId="0" borderId="38" xfId="0" applyNumberFormat="1" applyFont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vertical="center"/>
    </xf>
    <xf numFmtId="4" fontId="10" fillId="0" borderId="33" xfId="0" applyNumberFormat="1" applyFont="1" applyBorder="1" applyAlignment="1" applyProtection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164" fontId="10" fillId="0" borderId="9" xfId="0" applyNumberFormat="1" applyFont="1" applyBorder="1" applyAlignment="1" applyProtection="1">
      <alignment horizontal="center" vertical="center" wrapText="1"/>
    </xf>
    <xf numFmtId="49" fontId="7" fillId="3" borderId="39" xfId="0" applyNumberFormat="1" applyFont="1" applyFill="1" applyBorder="1" applyAlignment="1" applyProtection="1">
      <alignment horizontal="right" vertical="center"/>
    </xf>
    <xf numFmtId="49" fontId="7" fillId="3" borderId="15" xfId="0" applyNumberFormat="1" applyFont="1" applyFill="1" applyBorder="1" applyAlignment="1" applyProtection="1">
      <alignment horizontal="right" vertical="center"/>
    </xf>
    <xf numFmtId="0" fontId="7" fillId="3" borderId="15" xfId="0" applyFont="1" applyFill="1" applyBorder="1" applyAlignment="1" applyProtection="1">
      <alignment horizontal="right" vertical="center"/>
    </xf>
    <xf numFmtId="0" fontId="1" fillId="3" borderId="15" xfId="0" applyFont="1" applyFill="1" applyBorder="1" applyAlignment="1" applyProtection="1">
      <alignment horizontal="center" vertical="center"/>
    </xf>
    <xf numFmtId="4" fontId="11" fillId="3" borderId="2" xfId="0" applyNumberFormat="1" applyFont="1" applyFill="1" applyBorder="1" applyAlignment="1" applyProtection="1">
      <alignment horizontal="center" vertical="center"/>
    </xf>
    <xf numFmtId="4" fontId="7" fillId="3" borderId="31" xfId="0" applyNumberFormat="1" applyFont="1" applyFill="1" applyBorder="1" applyAlignment="1" applyProtection="1">
      <alignment horizontal="center" vertical="center"/>
    </xf>
    <xf numFmtId="49" fontId="7" fillId="3" borderId="40" xfId="0" applyNumberFormat="1" applyFont="1" applyFill="1" applyBorder="1" applyAlignment="1" applyProtection="1">
      <alignment horizontal="right" vertical="center"/>
    </xf>
    <xf numFmtId="49" fontId="7" fillId="3" borderId="41" xfId="0" applyNumberFormat="1" applyFont="1" applyFill="1" applyBorder="1" applyAlignment="1" applyProtection="1">
      <alignment horizontal="right" vertical="center"/>
    </xf>
    <xf numFmtId="0" fontId="7" fillId="3" borderId="41" xfId="0" applyFont="1" applyFill="1" applyBorder="1" applyAlignment="1" applyProtection="1">
      <alignment horizontal="right" vertical="center"/>
    </xf>
    <xf numFmtId="0" fontId="1" fillId="3" borderId="41" xfId="0" applyFont="1" applyFill="1" applyBorder="1" applyAlignment="1" applyProtection="1">
      <alignment horizontal="center" vertical="center"/>
    </xf>
    <xf numFmtId="9" fontId="11" fillId="3" borderId="41" xfId="0" applyNumberFormat="1" applyFont="1" applyFill="1" applyBorder="1" applyAlignment="1" applyProtection="1">
      <alignment horizontal="center" vertical="center"/>
    </xf>
    <xf numFmtId="10" fontId="11" fillId="3" borderId="41" xfId="0" applyNumberFormat="1" applyFont="1" applyFill="1" applyBorder="1" applyAlignment="1" applyProtection="1">
      <alignment horizontal="center" vertical="center"/>
    </xf>
    <xf numFmtId="4" fontId="11" fillId="3" borderId="41" xfId="0" applyNumberFormat="1" applyFont="1" applyFill="1" applyBorder="1" applyAlignment="1" applyProtection="1">
      <alignment horizontal="center" vertical="center"/>
    </xf>
    <xf numFmtId="4" fontId="7" fillId="3" borderId="42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 applyProtection="1">
      <alignment horizontal="right" vertical="center"/>
    </xf>
    <xf numFmtId="49" fontId="2" fillId="2" borderId="1" xfId="0" applyNumberFormat="1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right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left" vertical="center"/>
    </xf>
    <xf numFmtId="49" fontId="1" fillId="2" borderId="7" xfId="0" applyNumberFormat="1" applyFont="1" applyFill="1" applyBorder="1" applyAlignment="1" applyProtection="1">
      <alignment horizontal="left" vertical="center" wrapText="1"/>
    </xf>
    <xf numFmtId="49" fontId="13" fillId="2" borderId="7" xfId="0" applyNumberFormat="1" applyFont="1" applyFill="1" applyBorder="1" applyAlignment="1" applyProtection="1">
      <alignment horizontal="left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right" vertical="center"/>
    </xf>
    <xf numFmtId="0" fontId="1" fillId="2" borderId="17" xfId="0" applyFont="1" applyFill="1" applyBorder="1" applyAlignment="1" applyProtection="1">
      <alignment horizontal="right" vertical="center"/>
    </xf>
    <xf numFmtId="0" fontId="1" fillId="2" borderId="22" xfId="0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right" vertical="center"/>
    </xf>
    <xf numFmtId="0" fontId="16" fillId="2" borderId="20" xfId="0" applyFont="1" applyFill="1" applyBorder="1" applyAlignment="1" applyProtection="1">
      <alignment vertical="center" wrapText="1"/>
      <protection locked="0"/>
    </xf>
    <xf numFmtId="0" fontId="17" fillId="0" borderId="20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6"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1</xdr:row>
      <xdr:rowOff>285750</xdr:rowOff>
    </xdr:from>
    <xdr:ext cx="828675" cy="819151"/>
    <xdr:pic>
      <xdr:nvPicPr>
        <xdr:cNvPr id="2" name="image2.gif">
          <a:extLst>
            <a:ext uri="{FF2B5EF4-FFF2-40B4-BE49-F238E27FC236}">
              <a16:creationId xmlns:a16="http://schemas.microsoft.com/office/drawing/2014/main" id="{B5DECAEE-8B18-440A-8EB7-156FF3A7B0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476250"/>
          <a:ext cx="828675" cy="81915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48DD4"/>
  </sheetPr>
  <dimension ref="A1:Z302"/>
  <sheetViews>
    <sheetView showGridLines="0" tabSelected="1" zoomScaleNormal="100" workbookViewId="0">
      <pane ySplit="10" topLeftCell="A11" activePane="bottomLeft" state="frozen"/>
      <selection activeCell="D1" sqref="D1"/>
      <selection pane="bottomLeft" activeCell="G12" sqref="G12"/>
    </sheetView>
  </sheetViews>
  <sheetFormatPr defaultColWidth="12.625" defaultRowHeight="15" customHeight="1" x14ac:dyDescent="0.2"/>
  <cols>
    <col min="1" max="1" width="1.25" style="13" customWidth="1"/>
    <col min="2" max="2" width="6.625" style="13" customWidth="1"/>
    <col min="3" max="3" width="8.625" style="14" customWidth="1"/>
    <col min="4" max="4" width="9.625" style="14" customWidth="1"/>
    <col min="5" max="5" width="60.625" style="14" customWidth="1"/>
    <col min="6" max="6" width="6.625" style="14" customWidth="1"/>
    <col min="7" max="7" width="9.625" style="14" customWidth="1"/>
    <col min="8" max="8" width="8.625" style="14" hidden="1" customWidth="1"/>
    <col min="9" max="9" width="10.625" style="14" customWidth="1"/>
    <col min="10" max="10" width="11.625" style="14" customWidth="1"/>
    <col min="11" max="11" width="10.625" style="14" customWidth="1"/>
    <col min="12" max="12" width="8.625" style="14" customWidth="1"/>
    <col min="13" max="13" width="10.625" style="14" customWidth="1"/>
    <col min="14" max="14" width="8.625" style="14" hidden="1" customWidth="1"/>
    <col min="15" max="15" width="10.625" style="14" customWidth="1"/>
    <col min="16" max="16" width="11.625" style="14" customWidth="1"/>
    <col min="17" max="17" width="10.625" style="14" customWidth="1"/>
    <col min="18" max="18" width="45.625" style="14" customWidth="1"/>
    <col min="19" max="23" width="7.625" style="14" hidden="1" customWidth="1"/>
    <col min="24" max="26" width="10.625" style="14" customWidth="1"/>
    <col min="27" max="16384" width="12.625" style="14"/>
  </cols>
  <sheetData>
    <row r="1" spans="1:26" ht="7.5" customHeight="1" x14ac:dyDescent="0.2"/>
    <row r="2" spans="1:26" ht="56.25" customHeight="1" x14ac:dyDescent="0.2">
      <c r="A2" s="15"/>
      <c r="B2" s="16" t="s">
        <v>621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  <c r="R2" s="19"/>
      <c r="S2" s="19"/>
      <c r="T2" s="19"/>
      <c r="U2" s="19"/>
      <c r="V2" s="19"/>
      <c r="W2" s="19"/>
      <c r="X2" s="19"/>
      <c r="Y2" s="19"/>
      <c r="Z2" s="20"/>
    </row>
    <row r="3" spans="1:26" ht="56.25" customHeight="1" x14ac:dyDescent="0.2">
      <c r="A3" s="15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  <c r="R3" s="19"/>
      <c r="S3" s="19"/>
      <c r="T3" s="19"/>
      <c r="U3" s="19"/>
      <c r="V3" s="19"/>
      <c r="W3" s="19"/>
      <c r="X3" s="19"/>
      <c r="Y3" s="19"/>
      <c r="Z3" s="20"/>
    </row>
    <row r="4" spans="1:26" ht="22.5" customHeight="1" x14ac:dyDescent="0.2">
      <c r="A4" s="15"/>
      <c r="B4" s="24" t="s">
        <v>24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6"/>
      <c r="R4" s="19"/>
      <c r="S4" s="19"/>
      <c r="T4" s="19"/>
      <c r="U4" s="19"/>
      <c r="V4" s="19"/>
      <c r="W4" s="19"/>
      <c r="X4" s="19"/>
      <c r="Y4" s="19"/>
      <c r="Z4" s="20"/>
    </row>
    <row r="5" spans="1:26" ht="22.5" customHeight="1" x14ac:dyDescent="0.2">
      <c r="A5" s="15"/>
      <c r="B5" s="27"/>
      <c r="C5" s="28" t="s">
        <v>618</v>
      </c>
      <c r="D5" s="29" t="s">
        <v>622</v>
      </c>
      <c r="E5" s="29"/>
      <c r="F5" s="29"/>
      <c r="G5" s="29"/>
      <c r="H5" s="29"/>
      <c r="I5" s="29"/>
      <c r="J5" s="29"/>
      <c r="K5" s="29"/>
      <c r="L5" s="29"/>
      <c r="M5" s="30"/>
      <c r="N5" s="31"/>
      <c r="O5" s="31"/>
      <c r="P5" s="28" t="s">
        <v>8</v>
      </c>
      <c r="Q5" s="32"/>
      <c r="R5" s="19"/>
      <c r="S5" s="19"/>
      <c r="T5" s="19"/>
      <c r="U5" s="19"/>
      <c r="V5" s="19"/>
      <c r="W5" s="19"/>
      <c r="X5" s="19"/>
      <c r="Y5" s="19"/>
      <c r="Z5" s="20"/>
    </row>
    <row r="6" spans="1:26" ht="30" customHeight="1" x14ac:dyDescent="0.2">
      <c r="A6" s="15"/>
      <c r="B6" s="33" t="s">
        <v>17</v>
      </c>
      <c r="C6" s="34"/>
      <c r="D6" s="29" t="s">
        <v>623</v>
      </c>
      <c r="E6" s="34"/>
      <c r="F6" s="34"/>
      <c r="G6" s="34"/>
      <c r="H6" s="34"/>
      <c r="I6" s="34"/>
      <c r="J6" s="34"/>
      <c r="K6" s="34"/>
      <c r="L6" s="34"/>
      <c r="M6" s="35"/>
      <c r="N6" s="35"/>
      <c r="O6" s="35"/>
      <c r="P6" s="35" t="s">
        <v>25</v>
      </c>
      <c r="Q6" s="36">
        <v>1.1195000000000002</v>
      </c>
      <c r="R6" s="19"/>
      <c r="S6" s="19"/>
      <c r="T6" s="19"/>
      <c r="U6" s="19"/>
      <c r="V6" s="19"/>
      <c r="W6" s="19"/>
      <c r="X6" s="19"/>
      <c r="Y6" s="19"/>
      <c r="Z6" s="20"/>
    </row>
    <row r="7" spans="1:26" ht="22.5" customHeight="1" x14ac:dyDescent="0.2">
      <c r="A7" s="15"/>
      <c r="B7" s="37" t="s">
        <v>18</v>
      </c>
      <c r="C7" s="38"/>
      <c r="D7" s="162" t="s">
        <v>624</v>
      </c>
      <c r="E7" s="163"/>
      <c r="F7" s="163"/>
      <c r="G7" s="163"/>
      <c r="H7" s="163"/>
      <c r="I7" s="163"/>
      <c r="J7" s="163"/>
      <c r="K7" s="163"/>
      <c r="L7" s="163"/>
      <c r="M7" s="39"/>
      <c r="N7" s="39"/>
      <c r="O7" s="39"/>
      <c r="P7" s="39" t="s">
        <v>26</v>
      </c>
      <c r="Q7" s="40">
        <v>0.69290000000000007</v>
      </c>
      <c r="R7" s="19"/>
      <c r="S7" s="19"/>
      <c r="T7" s="19"/>
      <c r="U7" s="19"/>
      <c r="V7" s="19"/>
      <c r="W7" s="19"/>
      <c r="X7" s="19"/>
      <c r="Y7" s="19"/>
      <c r="Z7" s="20"/>
    </row>
    <row r="8" spans="1:26" ht="22.5" customHeight="1" x14ac:dyDescent="0.2">
      <c r="A8" s="15"/>
      <c r="B8" s="41" t="s">
        <v>27</v>
      </c>
      <c r="C8" s="42" t="s">
        <v>13</v>
      </c>
      <c r="D8" s="42" t="s">
        <v>28</v>
      </c>
      <c r="E8" s="43" t="s">
        <v>14</v>
      </c>
      <c r="F8" s="43" t="s">
        <v>16</v>
      </c>
      <c r="G8" s="44" t="s">
        <v>29</v>
      </c>
      <c r="H8" s="45" t="s">
        <v>30</v>
      </c>
      <c r="I8" s="46"/>
      <c r="J8" s="46"/>
      <c r="K8" s="47"/>
      <c r="L8" s="48" t="s">
        <v>31</v>
      </c>
      <c r="M8" s="44" t="s">
        <v>626</v>
      </c>
      <c r="N8" s="49" t="s">
        <v>12</v>
      </c>
      <c r="O8" s="46"/>
      <c r="P8" s="46"/>
      <c r="Q8" s="50"/>
      <c r="R8" s="19"/>
      <c r="S8" s="19"/>
      <c r="T8" s="19"/>
      <c r="U8" s="19"/>
      <c r="V8" s="51"/>
      <c r="W8" s="52"/>
      <c r="X8" s="53"/>
      <c r="Y8" s="19"/>
      <c r="Z8" s="20"/>
    </row>
    <row r="9" spans="1:26" ht="30" customHeight="1" x14ac:dyDescent="0.2">
      <c r="A9" s="54"/>
      <c r="B9" s="55"/>
      <c r="C9" s="56"/>
      <c r="D9" s="56"/>
      <c r="E9" s="56"/>
      <c r="F9" s="56"/>
      <c r="G9" s="56"/>
      <c r="H9" s="57"/>
      <c r="I9" s="57" t="s">
        <v>15</v>
      </c>
      <c r="J9" s="57" t="s">
        <v>625</v>
      </c>
      <c r="K9" s="57" t="s">
        <v>23</v>
      </c>
      <c r="L9" s="56"/>
      <c r="M9" s="56"/>
      <c r="N9" s="57"/>
      <c r="O9" s="57" t="s">
        <v>15</v>
      </c>
      <c r="P9" s="57" t="s">
        <v>625</v>
      </c>
      <c r="Q9" s="58" t="s">
        <v>23</v>
      </c>
      <c r="R9" s="59"/>
      <c r="S9" s="59"/>
      <c r="T9" s="59"/>
      <c r="U9" s="59"/>
      <c r="V9" s="60"/>
      <c r="W9" s="60"/>
      <c r="X9" s="61"/>
      <c r="Y9" s="59"/>
      <c r="Z9" s="62"/>
    </row>
    <row r="10" spans="1:26" ht="6" customHeight="1" x14ac:dyDescent="0.2">
      <c r="A10" s="63"/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6"/>
      <c r="M10" s="65"/>
      <c r="N10" s="65"/>
      <c r="O10" s="65"/>
      <c r="P10" s="65"/>
      <c r="Q10" s="67"/>
      <c r="R10" s="19"/>
      <c r="S10" s="19"/>
      <c r="T10" s="19"/>
      <c r="U10" s="19"/>
      <c r="V10" s="19"/>
      <c r="W10" s="19"/>
      <c r="X10" s="19"/>
      <c r="Y10" s="19"/>
      <c r="Z10" s="20"/>
    </row>
    <row r="11" spans="1:26" ht="15" customHeight="1" x14ac:dyDescent="0.2">
      <c r="A11" s="15"/>
      <c r="B11" s="68">
        <v>1</v>
      </c>
      <c r="C11" s="69"/>
      <c r="D11" s="69"/>
      <c r="E11" s="70" t="s">
        <v>32</v>
      </c>
      <c r="F11" s="70"/>
      <c r="G11" s="70"/>
      <c r="H11" s="70"/>
      <c r="I11" s="70"/>
      <c r="J11" s="70"/>
      <c r="K11" s="70"/>
      <c r="L11" s="71"/>
      <c r="M11" s="70"/>
      <c r="N11" s="70"/>
      <c r="O11" s="70"/>
      <c r="P11" s="70"/>
      <c r="Q11" s="72">
        <f>Q54</f>
        <v>0</v>
      </c>
      <c r="R11" s="164"/>
      <c r="S11" s="19"/>
      <c r="T11" s="19"/>
      <c r="U11" s="19"/>
      <c r="V11" s="19"/>
      <c r="W11" s="19"/>
      <c r="X11" s="19"/>
      <c r="Y11" s="19"/>
      <c r="Z11" s="20"/>
    </row>
    <row r="12" spans="1:26" ht="18.75" customHeight="1" x14ac:dyDescent="0.2">
      <c r="A12" s="15"/>
      <c r="B12" s="73" t="s">
        <v>395</v>
      </c>
      <c r="C12" s="74">
        <v>98524</v>
      </c>
      <c r="D12" s="75" t="s">
        <v>0</v>
      </c>
      <c r="E12" s="76" t="s">
        <v>390</v>
      </c>
      <c r="F12" s="74" t="s">
        <v>4</v>
      </c>
      <c r="G12" s="1"/>
      <c r="H12" s="77"/>
      <c r="I12" s="77">
        <v>4.76</v>
      </c>
      <c r="J12" s="77">
        <v>0</v>
      </c>
      <c r="K12" s="77">
        <f>I12+J12</f>
        <v>4.76</v>
      </c>
      <c r="L12" s="78">
        <v>0.24229999999999999</v>
      </c>
      <c r="M12" s="79">
        <f>IFERROR(IF(L12="-",ROUND(K12,2),(ROUND(K12*(1+L12),2))),"-")</f>
        <v>5.91</v>
      </c>
      <c r="N12" s="79"/>
      <c r="O12" s="79">
        <f>IF(($J12=0),$Q12,IF(I12=0,0,IF($L12&lt;&gt;"-",IFERROR(TRUNC(TRUNC((I12*(1+$L12)),2)*$G12,2),0),IFERROR(TRUNC(I12*$G12,2),0))))</f>
        <v>0</v>
      </c>
      <c r="P12" s="79">
        <f>IF(J12=0,0,Q12-O12)</f>
        <v>0</v>
      </c>
      <c r="Q12" s="80">
        <f>IFERROR(ROUND(ROUND(M12,2)*ROUND(G12,2),2),0)</f>
        <v>0</v>
      </c>
      <c r="R12" s="165"/>
      <c r="S12" s="19"/>
      <c r="T12" s="19" t="str">
        <f>B12</f>
        <v>1.1</v>
      </c>
      <c r="U12" s="19">
        <f>IF(J12=0,Q12-O12-(TRUNC(TRUNC(H12*(1+L12),2)*G12,2)))</f>
        <v>0</v>
      </c>
      <c r="V12" s="19"/>
      <c r="W12" s="19"/>
      <c r="X12" s="19"/>
      <c r="Y12" s="19"/>
      <c r="Z12" s="20"/>
    </row>
    <row r="13" spans="1:26" ht="18.75" customHeight="1" x14ac:dyDescent="0.2">
      <c r="A13" s="15"/>
      <c r="B13" s="82" t="s">
        <v>396</v>
      </c>
      <c r="C13" s="74" t="s">
        <v>33</v>
      </c>
      <c r="D13" s="83" t="s">
        <v>2</v>
      </c>
      <c r="E13" s="84" t="s">
        <v>228</v>
      </c>
      <c r="F13" s="85" t="s">
        <v>4</v>
      </c>
      <c r="G13" s="2"/>
      <c r="H13" s="86"/>
      <c r="I13" s="86">
        <v>6.28</v>
      </c>
      <c r="J13" s="86">
        <v>23.22</v>
      </c>
      <c r="K13" s="77">
        <f t="shared" ref="K13:K52" si="0">I13+J13</f>
        <v>29.5</v>
      </c>
      <c r="L13" s="87">
        <v>0.24229999999999999</v>
      </c>
      <c r="M13" s="79">
        <f t="shared" ref="M13:M52" si="1">IFERROR(IF(L13="-",ROUND(K13,2),(ROUND(K13*(1+L13),2))),"-")</f>
        <v>36.65</v>
      </c>
      <c r="N13" s="88"/>
      <c r="O13" s="79">
        <f t="shared" ref="O13:O52" si="2">IF(($J13=0),$Q13,IF(I13=0,0,IF($L13&lt;&gt;"-",IFERROR(TRUNC(TRUNC((I13*(1+$L13)),2)*$G13,2),0),IFERROR(TRUNC(I13*$G13,2),0))))</f>
        <v>0</v>
      </c>
      <c r="P13" s="79">
        <f t="shared" ref="P13:P52" si="3">IF(J13=0,0,Q13-O13)</f>
        <v>0</v>
      </c>
      <c r="Q13" s="89">
        <f>IFERROR(ROUND(ROUND(M13,2)*ROUND(G13,2),2),0)</f>
        <v>0</v>
      </c>
      <c r="R13" s="165"/>
      <c r="S13" s="19"/>
      <c r="T13" s="19" t="str">
        <f>B13</f>
        <v>1.2</v>
      </c>
      <c r="U13" s="19" t="b">
        <f>IF(J13=0,Q13-O13-(TRUNC(TRUNC(H13*(1+L13),2)*G13,2)))</f>
        <v>0</v>
      </c>
      <c r="V13" s="19"/>
      <c r="W13" s="19"/>
      <c r="Y13" s="19"/>
      <c r="Z13" s="20"/>
    </row>
    <row r="14" spans="1:26" ht="18.75" customHeight="1" x14ac:dyDescent="0.2">
      <c r="A14" s="15"/>
      <c r="B14" s="82" t="s">
        <v>397</v>
      </c>
      <c r="C14" s="74" t="s">
        <v>34</v>
      </c>
      <c r="D14" s="83" t="s">
        <v>2</v>
      </c>
      <c r="E14" s="84" t="s">
        <v>229</v>
      </c>
      <c r="F14" s="85" t="s">
        <v>4</v>
      </c>
      <c r="G14" s="2"/>
      <c r="H14" s="86"/>
      <c r="I14" s="86">
        <v>10.06</v>
      </c>
      <c r="J14" s="86">
        <v>0</v>
      </c>
      <c r="K14" s="77">
        <f t="shared" si="0"/>
        <v>10.06</v>
      </c>
      <c r="L14" s="87">
        <v>0.24229999999999999</v>
      </c>
      <c r="M14" s="79">
        <f t="shared" si="1"/>
        <v>12.5</v>
      </c>
      <c r="N14" s="88"/>
      <c r="O14" s="79">
        <f t="shared" si="2"/>
        <v>0</v>
      </c>
      <c r="P14" s="79">
        <f t="shared" si="3"/>
        <v>0</v>
      </c>
      <c r="Q14" s="89">
        <f>IFERROR(ROUND(ROUND(M14,2)*ROUND(G14,2),2),0)</f>
        <v>0</v>
      </c>
      <c r="R14" s="165"/>
      <c r="S14" s="19"/>
      <c r="T14" s="19" t="str">
        <f>B14</f>
        <v>1.3</v>
      </c>
      <c r="U14" s="19">
        <f>IF(J14=0,Q14-O14-(TRUNC(TRUNC(H14*(1+L14),2)*G14,2)))</f>
        <v>0</v>
      </c>
      <c r="V14" s="19"/>
      <c r="W14" s="19"/>
      <c r="X14" s="19"/>
      <c r="Y14" s="19"/>
      <c r="Z14" s="20"/>
    </row>
    <row r="15" spans="1:26" ht="18.75" customHeight="1" x14ac:dyDescent="0.2">
      <c r="A15" s="15"/>
      <c r="B15" s="82" t="s">
        <v>398</v>
      </c>
      <c r="C15" s="74" t="s">
        <v>35</v>
      </c>
      <c r="D15" s="75" t="s">
        <v>2</v>
      </c>
      <c r="E15" s="84" t="s">
        <v>477</v>
      </c>
      <c r="F15" s="85" t="s">
        <v>3</v>
      </c>
      <c r="G15" s="2"/>
      <c r="H15" s="86"/>
      <c r="I15" s="86">
        <v>23.38</v>
      </c>
      <c r="J15" s="86">
        <v>6.13</v>
      </c>
      <c r="K15" s="77">
        <f t="shared" si="0"/>
        <v>29.509999999999998</v>
      </c>
      <c r="L15" s="87">
        <v>0.24229999999999999</v>
      </c>
      <c r="M15" s="79">
        <f t="shared" si="1"/>
        <v>36.659999999999997</v>
      </c>
      <c r="N15" s="88"/>
      <c r="O15" s="79">
        <f t="shared" si="2"/>
        <v>0</v>
      </c>
      <c r="P15" s="79">
        <f t="shared" si="3"/>
        <v>0</v>
      </c>
      <c r="Q15" s="89">
        <f>IFERROR(ROUND(ROUND(M15,2)*ROUND(G15,2),2),0)</f>
        <v>0</v>
      </c>
      <c r="R15" s="165"/>
      <c r="S15" s="19"/>
      <c r="T15" s="19" t="str">
        <f>B15</f>
        <v>1.4</v>
      </c>
      <c r="U15" s="81" t="b">
        <f>IF(J15=0,Q15-O15-(TRUNC(TRUNC(H15*(1+L15),2)*G15,2)))</f>
        <v>0</v>
      </c>
      <c r="V15" s="19"/>
      <c r="W15" s="19"/>
      <c r="X15" s="19"/>
      <c r="Y15" s="19"/>
      <c r="Z15" s="20"/>
    </row>
    <row r="16" spans="1:26" ht="18.75" customHeight="1" x14ac:dyDescent="0.2">
      <c r="A16" s="15"/>
      <c r="B16" s="82" t="s">
        <v>399</v>
      </c>
      <c r="C16" s="74" t="s">
        <v>36</v>
      </c>
      <c r="D16" s="75" t="s">
        <v>2</v>
      </c>
      <c r="E16" s="84" t="s">
        <v>478</v>
      </c>
      <c r="F16" s="85" t="s">
        <v>3</v>
      </c>
      <c r="G16" s="2"/>
      <c r="H16" s="86"/>
      <c r="I16" s="86">
        <v>12.75</v>
      </c>
      <c r="J16" s="86">
        <v>3.98</v>
      </c>
      <c r="K16" s="77">
        <f t="shared" si="0"/>
        <v>16.73</v>
      </c>
      <c r="L16" s="87">
        <v>0.24229999999999999</v>
      </c>
      <c r="M16" s="79">
        <f t="shared" si="1"/>
        <v>20.78</v>
      </c>
      <c r="N16" s="88"/>
      <c r="O16" s="79">
        <f t="shared" si="2"/>
        <v>0</v>
      </c>
      <c r="P16" s="79">
        <f t="shared" si="3"/>
        <v>0</v>
      </c>
      <c r="Q16" s="89">
        <f>IFERROR(ROUND(ROUND(M16,2)*ROUND(G16,2),2),0)</f>
        <v>0</v>
      </c>
      <c r="R16" s="165"/>
      <c r="S16" s="19"/>
      <c r="T16" s="19" t="str">
        <f>B16</f>
        <v>1.5</v>
      </c>
      <c r="U16" s="19" t="b">
        <f>IF(J16=0,Q16-O16-(TRUNC(TRUNC(H16*(1+L16),2)*G16,2)))</f>
        <v>0</v>
      </c>
      <c r="V16" s="19"/>
      <c r="W16" s="19"/>
      <c r="X16" s="19"/>
      <c r="Y16" s="19"/>
      <c r="Z16" s="20"/>
    </row>
    <row r="17" spans="1:26" ht="18.75" customHeight="1" x14ac:dyDescent="0.2">
      <c r="A17" s="15"/>
      <c r="B17" s="82" t="s">
        <v>400</v>
      </c>
      <c r="C17" s="74" t="s">
        <v>37</v>
      </c>
      <c r="D17" s="75" t="s">
        <v>2</v>
      </c>
      <c r="E17" s="84" t="s">
        <v>479</v>
      </c>
      <c r="F17" s="85" t="s">
        <v>3</v>
      </c>
      <c r="G17" s="2"/>
      <c r="H17" s="86"/>
      <c r="I17" s="86">
        <v>12.75</v>
      </c>
      <c r="J17" s="86">
        <v>2.9</v>
      </c>
      <c r="K17" s="77">
        <f t="shared" si="0"/>
        <v>15.65</v>
      </c>
      <c r="L17" s="87">
        <v>0.24229999999999999</v>
      </c>
      <c r="M17" s="79">
        <f t="shared" si="1"/>
        <v>19.440000000000001</v>
      </c>
      <c r="N17" s="88"/>
      <c r="O17" s="79">
        <f t="shared" si="2"/>
        <v>0</v>
      </c>
      <c r="P17" s="79">
        <f t="shared" si="3"/>
        <v>0</v>
      </c>
      <c r="Q17" s="89">
        <f>IFERROR(ROUND(ROUND(M17,2)*ROUND(G17,2),2),0)</f>
        <v>0</v>
      </c>
      <c r="R17" s="165"/>
      <c r="S17" s="19"/>
      <c r="T17" s="19" t="str">
        <f>B17</f>
        <v>1.6</v>
      </c>
      <c r="U17" s="19" t="b">
        <f>IF(J17=0,Q17-O17-(TRUNC(TRUNC(H17*(1+L17),2)*G17,2)))</f>
        <v>0</v>
      </c>
      <c r="V17" s="19"/>
      <c r="W17" s="19"/>
      <c r="X17" s="19"/>
      <c r="Y17" s="19"/>
      <c r="Z17" s="20"/>
    </row>
    <row r="18" spans="1:26" ht="18.75" customHeight="1" x14ac:dyDescent="0.2">
      <c r="A18" s="15"/>
      <c r="B18" s="82" t="s">
        <v>401</v>
      </c>
      <c r="C18" s="74" t="s">
        <v>38</v>
      </c>
      <c r="D18" s="75" t="s">
        <v>2</v>
      </c>
      <c r="E18" s="84" t="s">
        <v>480</v>
      </c>
      <c r="F18" s="85" t="s">
        <v>3</v>
      </c>
      <c r="G18" s="2"/>
      <c r="H18" s="86"/>
      <c r="I18" s="86">
        <v>4.26</v>
      </c>
      <c r="J18" s="86">
        <v>0.48</v>
      </c>
      <c r="K18" s="77">
        <f t="shared" si="0"/>
        <v>4.74</v>
      </c>
      <c r="L18" s="87">
        <v>0.24229999999999999</v>
      </c>
      <c r="M18" s="79">
        <f t="shared" si="1"/>
        <v>5.89</v>
      </c>
      <c r="N18" s="88"/>
      <c r="O18" s="79">
        <f t="shared" si="2"/>
        <v>0</v>
      </c>
      <c r="P18" s="79">
        <f t="shared" si="3"/>
        <v>0</v>
      </c>
      <c r="Q18" s="89">
        <f>IFERROR(ROUND(ROUND(M18,2)*ROUND(G18,2),2),0)</f>
        <v>0</v>
      </c>
      <c r="R18" s="165"/>
      <c r="S18" s="19"/>
      <c r="T18" s="19" t="str">
        <f>B18</f>
        <v>1.7</v>
      </c>
      <c r="U18" s="19" t="b">
        <f>IF(J18=0,Q18-O18-(TRUNC(TRUNC(H18*(1+L18),2)*G18,2)))</f>
        <v>0</v>
      </c>
      <c r="V18" s="19"/>
      <c r="W18" s="19"/>
      <c r="X18" s="19"/>
      <c r="Y18" s="19"/>
      <c r="Z18" s="20"/>
    </row>
    <row r="19" spans="1:26" ht="18.75" customHeight="1" x14ac:dyDescent="0.2">
      <c r="A19" s="15"/>
      <c r="B19" s="82" t="s">
        <v>402</v>
      </c>
      <c r="C19" s="74" t="s">
        <v>39</v>
      </c>
      <c r="D19" s="75" t="s">
        <v>2</v>
      </c>
      <c r="E19" s="84" t="s">
        <v>481</v>
      </c>
      <c r="F19" s="85" t="s">
        <v>3</v>
      </c>
      <c r="G19" s="2"/>
      <c r="H19" s="86"/>
      <c r="I19" s="86">
        <v>22.46</v>
      </c>
      <c r="J19" s="86">
        <v>67.7</v>
      </c>
      <c r="K19" s="77">
        <f t="shared" si="0"/>
        <v>90.16</v>
      </c>
      <c r="L19" s="87">
        <v>0.24229999999999999</v>
      </c>
      <c r="M19" s="79">
        <f t="shared" si="1"/>
        <v>112.01</v>
      </c>
      <c r="N19" s="88"/>
      <c r="O19" s="79">
        <f t="shared" si="2"/>
        <v>0</v>
      </c>
      <c r="P19" s="79">
        <f t="shared" si="3"/>
        <v>0</v>
      </c>
      <c r="Q19" s="89">
        <f>IFERROR(ROUND(ROUND(M19,2)*ROUND(G19,2),2),0)</f>
        <v>0</v>
      </c>
      <c r="R19" s="165"/>
      <c r="S19" s="19"/>
      <c r="T19" s="19" t="str">
        <f>B19</f>
        <v>1.8</v>
      </c>
      <c r="U19" s="19" t="b">
        <f>IF(J19=0,Q19-O19-(TRUNC(TRUNC(H19*(1+L19),2)*G19,2)))</f>
        <v>0</v>
      </c>
      <c r="V19" s="19"/>
      <c r="W19" s="19"/>
      <c r="X19" s="19"/>
      <c r="Y19" s="19"/>
      <c r="Z19" s="20"/>
    </row>
    <row r="20" spans="1:26" ht="18.75" customHeight="1" x14ac:dyDescent="0.2">
      <c r="A20" s="15"/>
      <c r="B20" s="82" t="s">
        <v>403</v>
      </c>
      <c r="C20" s="74" t="s">
        <v>40</v>
      </c>
      <c r="D20" s="75" t="s">
        <v>2</v>
      </c>
      <c r="E20" s="84" t="s">
        <v>482</v>
      </c>
      <c r="F20" s="85" t="s">
        <v>3</v>
      </c>
      <c r="G20" s="2"/>
      <c r="H20" s="86"/>
      <c r="I20" s="86">
        <v>13.96</v>
      </c>
      <c r="J20" s="86">
        <v>13.68</v>
      </c>
      <c r="K20" s="77">
        <f t="shared" si="0"/>
        <v>27.64</v>
      </c>
      <c r="L20" s="87">
        <v>0.24229999999999999</v>
      </c>
      <c r="M20" s="79">
        <f t="shared" si="1"/>
        <v>34.340000000000003</v>
      </c>
      <c r="N20" s="88"/>
      <c r="O20" s="79">
        <f t="shared" si="2"/>
        <v>0</v>
      </c>
      <c r="P20" s="79">
        <f t="shared" si="3"/>
        <v>0</v>
      </c>
      <c r="Q20" s="89">
        <f>IFERROR(ROUND(ROUND(M20,2)*ROUND(G20,2),2),0)</f>
        <v>0</v>
      </c>
      <c r="R20" s="165"/>
      <c r="S20" s="19"/>
      <c r="T20" s="19" t="str">
        <f>B20</f>
        <v>1.9</v>
      </c>
      <c r="U20" s="19" t="b">
        <f>IF(J20=0,Q20-O20-(TRUNC(TRUNC(H20*(1+L20),2)*G20,2)))</f>
        <v>0</v>
      </c>
      <c r="V20" s="19"/>
      <c r="W20" s="19"/>
      <c r="X20" s="19"/>
      <c r="Y20" s="19"/>
      <c r="Z20" s="20"/>
    </row>
    <row r="21" spans="1:26" ht="18.75" customHeight="1" x14ac:dyDescent="0.2">
      <c r="A21" s="15"/>
      <c r="B21" s="82" t="s">
        <v>404</v>
      </c>
      <c r="C21" s="74" t="s">
        <v>41</v>
      </c>
      <c r="D21" s="75" t="s">
        <v>2</v>
      </c>
      <c r="E21" s="84" t="s">
        <v>483</v>
      </c>
      <c r="F21" s="85" t="s">
        <v>3</v>
      </c>
      <c r="G21" s="2"/>
      <c r="H21" s="86"/>
      <c r="I21" s="86">
        <v>13.96</v>
      </c>
      <c r="J21" s="86">
        <v>5.57</v>
      </c>
      <c r="K21" s="77">
        <f t="shared" si="0"/>
        <v>19.53</v>
      </c>
      <c r="L21" s="87">
        <v>0.24229999999999999</v>
      </c>
      <c r="M21" s="79">
        <f t="shared" si="1"/>
        <v>24.26</v>
      </c>
      <c r="N21" s="88"/>
      <c r="O21" s="79">
        <f t="shared" si="2"/>
        <v>0</v>
      </c>
      <c r="P21" s="79">
        <f t="shared" si="3"/>
        <v>0</v>
      </c>
      <c r="Q21" s="89">
        <f>IFERROR(ROUND(ROUND(M21,2)*ROUND(G21,2),2),0)</f>
        <v>0</v>
      </c>
      <c r="R21" s="165"/>
      <c r="S21" s="19"/>
      <c r="T21" s="19" t="str">
        <f>B21</f>
        <v>1.10</v>
      </c>
      <c r="U21" s="19" t="b">
        <f>IF(J21=0,Q21-O21-(TRUNC(TRUNC(H21*(1+L21),2)*G21,2)))</f>
        <v>0</v>
      </c>
      <c r="V21" s="19"/>
      <c r="W21" s="19"/>
      <c r="X21" s="19"/>
      <c r="Y21" s="19"/>
      <c r="Z21" s="20"/>
    </row>
    <row r="22" spans="1:26" ht="18.75" customHeight="1" x14ac:dyDescent="0.2">
      <c r="A22" s="15"/>
      <c r="B22" s="82" t="s">
        <v>405</v>
      </c>
      <c r="C22" s="74" t="s">
        <v>42</v>
      </c>
      <c r="D22" s="75" t="s">
        <v>2</v>
      </c>
      <c r="E22" s="84" t="s">
        <v>230</v>
      </c>
      <c r="F22" s="85" t="s">
        <v>3</v>
      </c>
      <c r="G22" s="2"/>
      <c r="H22" s="86"/>
      <c r="I22" s="86">
        <v>3.56</v>
      </c>
      <c r="J22" s="86">
        <v>15.99</v>
      </c>
      <c r="K22" s="77">
        <f t="shared" si="0"/>
        <v>19.55</v>
      </c>
      <c r="L22" s="87">
        <v>0.24229999999999999</v>
      </c>
      <c r="M22" s="79">
        <f t="shared" si="1"/>
        <v>24.29</v>
      </c>
      <c r="N22" s="88"/>
      <c r="O22" s="79">
        <f t="shared" si="2"/>
        <v>0</v>
      </c>
      <c r="P22" s="79">
        <f t="shared" si="3"/>
        <v>0</v>
      </c>
      <c r="Q22" s="89">
        <f>IFERROR(ROUND(ROUND(M22,2)*ROUND(G22,2),2),0)</f>
        <v>0</v>
      </c>
      <c r="R22" s="165"/>
      <c r="S22" s="19"/>
      <c r="T22" s="19" t="str">
        <f>B22</f>
        <v>1.11</v>
      </c>
      <c r="U22" s="19" t="b">
        <f>IF(J22=0,Q22-O22-(TRUNC(TRUNC(H22*(1+L22),2)*G22,2)))</f>
        <v>0</v>
      </c>
      <c r="V22" s="19"/>
      <c r="W22" s="19"/>
      <c r="X22" s="19"/>
      <c r="Y22" s="19"/>
      <c r="Z22" s="20"/>
    </row>
    <row r="23" spans="1:26" ht="18.75" customHeight="1" x14ac:dyDescent="0.2">
      <c r="A23" s="15"/>
      <c r="B23" s="82" t="s">
        <v>406</v>
      </c>
      <c r="C23" s="74" t="s">
        <v>43</v>
      </c>
      <c r="D23" s="75" t="s">
        <v>2</v>
      </c>
      <c r="E23" s="84" t="s">
        <v>231</v>
      </c>
      <c r="F23" s="85" t="s">
        <v>3</v>
      </c>
      <c r="G23" s="2"/>
      <c r="H23" s="86"/>
      <c r="I23" s="86">
        <v>22.35</v>
      </c>
      <c r="J23" s="86">
        <v>0</v>
      </c>
      <c r="K23" s="77">
        <f t="shared" si="0"/>
        <v>22.35</v>
      </c>
      <c r="L23" s="87">
        <v>0.24229999999999999</v>
      </c>
      <c r="M23" s="79">
        <f t="shared" si="1"/>
        <v>27.77</v>
      </c>
      <c r="N23" s="88"/>
      <c r="O23" s="79">
        <f t="shared" si="2"/>
        <v>0</v>
      </c>
      <c r="P23" s="79">
        <f t="shared" si="3"/>
        <v>0</v>
      </c>
      <c r="Q23" s="89">
        <f>IFERROR(ROUND(ROUND(M23,2)*ROUND(G23,2),2),0)</f>
        <v>0</v>
      </c>
      <c r="R23" s="165"/>
      <c r="S23" s="19"/>
      <c r="T23" s="19" t="str">
        <f>B23</f>
        <v>1.12</v>
      </c>
      <c r="U23" s="19">
        <f>IF(J23=0,Q23-O23-(TRUNC(TRUNC(H23*(1+L23),2)*G23,2)))</f>
        <v>0</v>
      </c>
      <c r="V23" s="19"/>
      <c r="W23" s="19"/>
      <c r="X23" s="19"/>
      <c r="Y23" s="19"/>
      <c r="Z23" s="20"/>
    </row>
    <row r="24" spans="1:26" ht="18.75" customHeight="1" x14ac:dyDescent="0.2">
      <c r="A24" s="15"/>
      <c r="B24" s="82" t="s">
        <v>407</v>
      </c>
      <c r="C24" s="74" t="s">
        <v>44</v>
      </c>
      <c r="D24" s="75" t="s">
        <v>2</v>
      </c>
      <c r="E24" s="84" t="s">
        <v>233</v>
      </c>
      <c r="F24" s="85" t="s">
        <v>7</v>
      </c>
      <c r="G24" s="2"/>
      <c r="H24" s="86"/>
      <c r="I24" s="86">
        <v>37.450000000000003</v>
      </c>
      <c r="J24" s="86">
        <v>25.29</v>
      </c>
      <c r="K24" s="77">
        <f t="shared" si="0"/>
        <v>62.74</v>
      </c>
      <c r="L24" s="87">
        <v>0.24229999999999999</v>
      </c>
      <c r="M24" s="79">
        <f t="shared" si="1"/>
        <v>77.94</v>
      </c>
      <c r="N24" s="88"/>
      <c r="O24" s="79">
        <f t="shared" si="2"/>
        <v>0</v>
      </c>
      <c r="P24" s="79">
        <f t="shared" si="3"/>
        <v>0</v>
      </c>
      <c r="Q24" s="89">
        <f>IFERROR(ROUND(ROUND(M24,2)*ROUND(G24,2),2),0)</f>
        <v>0</v>
      </c>
      <c r="R24" s="165"/>
      <c r="S24" s="19"/>
      <c r="T24" s="19" t="str">
        <f>B24</f>
        <v>1.13</v>
      </c>
      <c r="U24" s="81" t="b">
        <f>IF(J24=0,Q24-O24-(TRUNC(TRUNC(H24*(1+L24),2)*G24,2)))</f>
        <v>0</v>
      </c>
      <c r="V24" s="19"/>
      <c r="W24" s="19"/>
      <c r="X24" s="19"/>
      <c r="Y24" s="19"/>
      <c r="Z24" s="20"/>
    </row>
    <row r="25" spans="1:26" ht="18.75" customHeight="1" x14ac:dyDescent="0.2">
      <c r="A25" s="15"/>
      <c r="B25" s="82" t="s">
        <v>408</v>
      </c>
      <c r="C25" s="74" t="s">
        <v>45</v>
      </c>
      <c r="D25" s="75" t="s">
        <v>2</v>
      </c>
      <c r="E25" s="84" t="s">
        <v>235</v>
      </c>
      <c r="F25" s="85" t="s">
        <v>7</v>
      </c>
      <c r="G25" s="2"/>
      <c r="H25" s="86"/>
      <c r="I25" s="86">
        <v>111.88</v>
      </c>
      <c r="J25" s="86">
        <v>551.11</v>
      </c>
      <c r="K25" s="77">
        <f t="shared" si="0"/>
        <v>662.99</v>
      </c>
      <c r="L25" s="87">
        <v>0.24229999999999999</v>
      </c>
      <c r="M25" s="79">
        <f t="shared" si="1"/>
        <v>823.63</v>
      </c>
      <c r="N25" s="88"/>
      <c r="O25" s="79">
        <f t="shared" si="2"/>
        <v>0</v>
      </c>
      <c r="P25" s="79">
        <f t="shared" si="3"/>
        <v>0</v>
      </c>
      <c r="Q25" s="89">
        <f>IFERROR(ROUND(ROUND(M25,2)*ROUND(G25,2),2),0)</f>
        <v>0</v>
      </c>
      <c r="R25" s="165"/>
      <c r="S25" s="19"/>
      <c r="T25" s="19" t="str">
        <f>B25</f>
        <v>1.14</v>
      </c>
      <c r="U25" s="19" t="b">
        <f>IF(J25=0,Q25-O25-(TRUNC(TRUNC(H25*(1+L25),2)*G25,2)))</f>
        <v>0</v>
      </c>
      <c r="V25" s="19"/>
      <c r="W25" s="19"/>
      <c r="X25" s="19"/>
      <c r="Y25" s="19"/>
      <c r="Z25" s="20"/>
    </row>
    <row r="26" spans="1:26" ht="18.75" customHeight="1" x14ac:dyDescent="0.2">
      <c r="A26" s="15"/>
      <c r="B26" s="82" t="s">
        <v>409</v>
      </c>
      <c r="C26" s="74" t="s">
        <v>46</v>
      </c>
      <c r="D26" s="75" t="s">
        <v>2</v>
      </c>
      <c r="E26" s="84" t="s">
        <v>237</v>
      </c>
      <c r="F26" s="85" t="s">
        <v>7</v>
      </c>
      <c r="G26" s="2"/>
      <c r="H26" s="86"/>
      <c r="I26" s="86">
        <v>85.52</v>
      </c>
      <c r="J26" s="86">
        <v>77.31</v>
      </c>
      <c r="K26" s="77">
        <f t="shared" si="0"/>
        <v>162.82999999999998</v>
      </c>
      <c r="L26" s="87">
        <v>0.24229999999999999</v>
      </c>
      <c r="M26" s="79">
        <f t="shared" si="1"/>
        <v>202.28</v>
      </c>
      <c r="N26" s="88"/>
      <c r="O26" s="79">
        <f t="shared" si="2"/>
        <v>0</v>
      </c>
      <c r="P26" s="79">
        <f t="shared" si="3"/>
        <v>0</v>
      </c>
      <c r="Q26" s="89">
        <f>IFERROR(ROUND(ROUND(M26,2)*ROUND(G26,2),2),0)</f>
        <v>0</v>
      </c>
      <c r="R26" s="165"/>
      <c r="S26" s="19"/>
      <c r="T26" s="19" t="str">
        <f>B26</f>
        <v>1.15</v>
      </c>
      <c r="U26" s="19" t="b">
        <f>IF(J26=0,Q26-O26-(TRUNC(TRUNC(H26*(1+L26),2)*G26,2)))</f>
        <v>0</v>
      </c>
      <c r="V26" s="19"/>
      <c r="W26" s="19"/>
      <c r="X26" s="19"/>
      <c r="Y26" s="19"/>
      <c r="Z26" s="20"/>
    </row>
    <row r="27" spans="1:26" ht="18.75" customHeight="1" x14ac:dyDescent="0.2">
      <c r="A27" s="15"/>
      <c r="B27" s="82" t="s">
        <v>410</v>
      </c>
      <c r="C27" s="74" t="s">
        <v>47</v>
      </c>
      <c r="D27" s="75" t="s">
        <v>2</v>
      </c>
      <c r="E27" s="84" t="s">
        <v>238</v>
      </c>
      <c r="F27" s="85" t="s">
        <v>7</v>
      </c>
      <c r="G27" s="2"/>
      <c r="H27" s="86"/>
      <c r="I27" s="86">
        <v>48.93</v>
      </c>
      <c r="J27" s="86">
        <v>148.75</v>
      </c>
      <c r="K27" s="77">
        <f t="shared" si="0"/>
        <v>197.68</v>
      </c>
      <c r="L27" s="87">
        <v>0.24229999999999999</v>
      </c>
      <c r="M27" s="79">
        <f t="shared" si="1"/>
        <v>245.58</v>
      </c>
      <c r="N27" s="88"/>
      <c r="O27" s="79">
        <f t="shared" si="2"/>
        <v>0</v>
      </c>
      <c r="P27" s="79">
        <f t="shared" si="3"/>
        <v>0</v>
      </c>
      <c r="Q27" s="89">
        <f>IFERROR(ROUND(ROUND(M27,2)*ROUND(G27,2),2),0)</f>
        <v>0</v>
      </c>
      <c r="R27" s="165"/>
      <c r="S27" s="19"/>
      <c r="T27" s="19" t="str">
        <f>B27</f>
        <v>1.16</v>
      </c>
      <c r="U27" s="19" t="b">
        <f>IF(J27=0,Q27-O27-(TRUNC(TRUNC(H27*(1+L27),2)*G27,2)))</f>
        <v>0</v>
      </c>
      <c r="V27" s="19"/>
      <c r="W27" s="19"/>
      <c r="X27" s="19"/>
      <c r="Y27" s="19"/>
      <c r="Z27" s="20"/>
    </row>
    <row r="28" spans="1:26" ht="18.75" customHeight="1" x14ac:dyDescent="0.2">
      <c r="A28" s="15"/>
      <c r="B28" s="82" t="s">
        <v>411</v>
      </c>
      <c r="C28" s="74" t="s">
        <v>48</v>
      </c>
      <c r="D28" s="75" t="s">
        <v>2</v>
      </c>
      <c r="E28" s="84" t="s">
        <v>239</v>
      </c>
      <c r="F28" s="85" t="s">
        <v>7</v>
      </c>
      <c r="G28" s="2"/>
      <c r="H28" s="86"/>
      <c r="I28" s="86">
        <v>30.04</v>
      </c>
      <c r="J28" s="86">
        <v>129.93</v>
      </c>
      <c r="K28" s="77">
        <f t="shared" si="0"/>
        <v>159.97</v>
      </c>
      <c r="L28" s="87">
        <v>0.24229999999999999</v>
      </c>
      <c r="M28" s="79">
        <f t="shared" si="1"/>
        <v>198.73</v>
      </c>
      <c r="N28" s="88"/>
      <c r="O28" s="79">
        <f t="shared" si="2"/>
        <v>0</v>
      </c>
      <c r="P28" s="79">
        <f t="shared" si="3"/>
        <v>0</v>
      </c>
      <c r="Q28" s="89">
        <f>IFERROR(ROUND(ROUND(M28,2)*ROUND(G28,2),2),0)</f>
        <v>0</v>
      </c>
      <c r="R28" s="165"/>
      <c r="S28" s="19"/>
      <c r="T28" s="19" t="str">
        <f>B28</f>
        <v>1.17</v>
      </c>
      <c r="U28" s="19" t="b">
        <f>IF(J28=0,Q28-O28-(TRUNC(TRUNC(H28*(1+L28),2)*G28,2)))</f>
        <v>0</v>
      </c>
      <c r="V28" s="19"/>
      <c r="W28" s="19"/>
      <c r="X28" s="19"/>
      <c r="Y28" s="19"/>
      <c r="Z28" s="20"/>
    </row>
    <row r="29" spans="1:26" ht="18.75" customHeight="1" x14ac:dyDescent="0.2">
      <c r="A29" s="15"/>
      <c r="B29" s="82" t="s">
        <v>412</v>
      </c>
      <c r="C29" s="74" t="s">
        <v>49</v>
      </c>
      <c r="D29" s="75" t="s">
        <v>2</v>
      </c>
      <c r="E29" s="84" t="s">
        <v>240</v>
      </c>
      <c r="F29" s="85" t="s">
        <v>7</v>
      </c>
      <c r="G29" s="2"/>
      <c r="H29" s="86"/>
      <c r="I29" s="86">
        <v>17.690000000000001</v>
      </c>
      <c r="J29" s="86">
        <v>21.27</v>
      </c>
      <c r="K29" s="77">
        <f t="shared" si="0"/>
        <v>38.96</v>
      </c>
      <c r="L29" s="87">
        <v>0.24229999999999999</v>
      </c>
      <c r="M29" s="79">
        <f t="shared" si="1"/>
        <v>48.4</v>
      </c>
      <c r="N29" s="88"/>
      <c r="O29" s="79">
        <f t="shared" si="2"/>
        <v>0</v>
      </c>
      <c r="P29" s="79">
        <f t="shared" si="3"/>
        <v>0</v>
      </c>
      <c r="Q29" s="89">
        <f>IFERROR(ROUND(ROUND(M29,2)*ROUND(G29,2),2),0)</f>
        <v>0</v>
      </c>
      <c r="R29" s="165"/>
      <c r="S29" s="19"/>
      <c r="T29" s="19" t="str">
        <f>B29</f>
        <v>1.18</v>
      </c>
      <c r="U29" s="19" t="b">
        <f>IF(J29=0,Q29-O29-(TRUNC(TRUNC(H29*(1+L29),2)*G29,2)))</f>
        <v>0</v>
      </c>
      <c r="V29" s="19"/>
      <c r="W29" s="19"/>
      <c r="X29" s="19"/>
      <c r="Y29" s="19"/>
      <c r="Z29" s="20"/>
    </row>
    <row r="30" spans="1:26" ht="18.75" customHeight="1" x14ac:dyDescent="0.2">
      <c r="A30" s="15"/>
      <c r="B30" s="82" t="s">
        <v>413</v>
      </c>
      <c r="C30" s="74" t="s">
        <v>50</v>
      </c>
      <c r="D30" s="75" t="s">
        <v>2</v>
      </c>
      <c r="E30" s="84" t="s">
        <v>241</v>
      </c>
      <c r="F30" s="85" t="s">
        <v>7</v>
      </c>
      <c r="G30" s="2"/>
      <c r="H30" s="86"/>
      <c r="I30" s="86">
        <v>19.600000000000001</v>
      </c>
      <c r="J30" s="86">
        <v>24.74</v>
      </c>
      <c r="K30" s="77">
        <f t="shared" si="0"/>
        <v>44.34</v>
      </c>
      <c r="L30" s="87">
        <v>0.24229999999999999</v>
      </c>
      <c r="M30" s="79">
        <f t="shared" si="1"/>
        <v>55.08</v>
      </c>
      <c r="N30" s="88"/>
      <c r="O30" s="79">
        <f t="shared" si="2"/>
        <v>0</v>
      </c>
      <c r="P30" s="79">
        <f t="shared" si="3"/>
        <v>0</v>
      </c>
      <c r="Q30" s="89">
        <f>IFERROR(ROUND(ROUND(M30,2)*ROUND(G30,2),2),0)</f>
        <v>0</v>
      </c>
      <c r="R30" s="165"/>
      <c r="S30" s="19"/>
      <c r="T30" s="19" t="str">
        <f>B30</f>
        <v>1.19</v>
      </c>
      <c r="U30" s="19" t="b">
        <f>IF(J30=0,Q30-O30-(TRUNC(TRUNC(H30*(1+L30),2)*G30,2)))</f>
        <v>0</v>
      </c>
      <c r="V30" s="19"/>
      <c r="W30" s="19"/>
      <c r="X30" s="19"/>
      <c r="Y30" s="19"/>
      <c r="Z30" s="20"/>
    </row>
    <row r="31" spans="1:26" ht="26.25" customHeight="1" x14ac:dyDescent="0.2">
      <c r="A31" s="15"/>
      <c r="B31" s="82" t="s">
        <v>414</v>
      </c>
      <c r="C31" s="74">
        <v>97625</v>
      </c>
      <c r="D31" s="75" t="s">
        <v>0</v>
      </c>
      <c r="E31" s="84" t="s">
        <v>389</v>
      </c>
      <c r="F31" s="85" t="s">
        <v>5</v>
      </c>
      <c r="G31" s="2"/>
      <c r="H31" s="86"/>
      <c r="I31" s="86">
        <v>13.37</v>
      </c>
      <c r="J31" s="86">
        <v>37.64</v>
      </c>
      <c r="K31" s="77">
        <f t="shared" si="0"/>
        <v>51.01</v>
      </c>
      <c r="L31" s="87">
        <v>0.24229999999999999</v>
      </c>
      <c r="M31" s="79">
        <f t="shared" si="1"/>
        <v>63.37</v>
      </c>
      <c r="N31" s="88"/>
      <c r="O31" s="79">
        <f t="shared" si="2"/>
        <v>0</v>
      </c>
      <c r="P31" s="79">
        <f t="shared" si="3"/>
        <v>0</v>
      </c>
      <c r="Q31" s="89">
        <f>IFERROR(ROUND(ROUND(M31,2)*ROUND(G31,2),2),0)</f>
        <v>0</v>
      </c>
      <c r="R31" s="165"/>
      <c r="S31" s="19"/>
      <c r="T31" s="19" t="str">
        <f>B31</f>
        <v>1.20</v>
      </c>
      <c r="U31" s="19" t="b">
        <f>IF(J31=0,Q31-O31-(TRUNC(TRUNC(H31*(1+L31),2)*G31,2)))</f>
        <v>0</v>
      </c>
      <c r="V31" s="19"/>
      <c r="W31" s="19"/>
      <c r="Y31" s="19"/>
      <c r="Z31" s="20"/>
    </row>
    <row r="32" spans="1:26" ht="18.75" customHeight="1" x14ac:dyDescent="0.2">
      <c r="A32" s="15"/>
      <c r="B32" s="82" t="s">
        <v>415</v>
      </c>
      <c r="C32" s="74" t="s">
        <v>51</v>
      </c>
      <c r="D32" s="75" t="s">
        <v>2</v>
      </c>
      <c r="E32" s="84" t="s">
        <v>242</v>
      </c>
      <c r="F32" s="85" t="s">
        <v>7</v>
      </c>
      <c r="G32" s="2"/>
      <c r="H32" s="86"/>
      <c r="I32" s="86">
        <v>87.71</v>
      </c>
      <c r="J32" s="86">
        <v>83.19</v>
      </c>
      <c r="K32" s="77">
        <f t="shared" si="0"/>
        <v>170.89999999999998</v>
      </c>
      <c r="L32" s="87">
        <v>0.24229999999999999</v>
      </c>
      <c r="M32" s="79">
        <f t="shared" si="1"/>
        <v>212.31</v>
      </c>
      <c r="N32" s="88"/>
      <c r="O32" s="79">
        <f t="shared" si="2"/>
        <v>0</v>
      </c>
      <c r="P32" s="79">
        <f t="shared" si="3"/>
        <v>0</v>
      </c>
      <c r="Q32" s="89">
        <f>IFERROR(ROUND(ROUND(M32,2)*ROUND(G32,2),2),0)</f>
        <v>0</v>
      </c>
      <c r="R32" s="165"/>
      <c r="S32" s="19"/>
      <c r="T32" s="19" t="str">
        <f>B32</f>
        <v>1.21</v>
      </c>
      <c r="U32" s="19" t="b">
        <f>IF(J32=0,Q32-O32-(TRUNC(TRUNC(H32*(1+L32),2)*G32,2)))</f>
        <v>0</v>
      </c>
      <c r="V32" s="19"/>
      <c r="W32" s="19"/>
      <c r="X32" s="19"/>
      <c r="Y32" s="19"/>
      <c r="Z32" s="20"/>
    </row>
    <row r="33" spans="1:26" ht="18.75" customHeight="1" x14ac:dyDescent="0.2">
      <c r="A33" s="15"/>
      <c r="B33" s="82" t="s">
        <v>416</v>
      </c>
      <c r="C33" s="74" t="s">
        <v>52</v>
      </c>
      <c r="D33" s="75" t="s">
        <v>2</v>
      </c>
      <c r="E33" s="84" t="s">
        <v>243</v>
      </c>
      <c r="F33" s="85" t="s">
        <v>7</v>
      </c>
      <c r="G33" s="2"/>
      <c r="H33" s="86"/>
      <c r="I33" s="86">
        <v>27.23</v>
      </c>
      <c r="J33" s="86">
        <v>34.83</v>
      </c>
      <c r="K33" s="77">
        <f t="shared" si="0"/>
        <v>62.06</v>
      </c>
      <c r="L33" s="87">
        <v>0.24229999999999999</v>
      </c>
      <c r="M33" s="79">
        <f t="shared" si="1"/>
        <v>77.099999999999994</v>
      </c>
      <c r="N33" s="88"/>
      <c r="O33" s="79">
        <f t="shared" si="2"/>
        <v>0</v>
      </c>
      <c r="P33" s="79">
        <f t="shared" si="3"/>
        <v>0</v>
      </c>
      <c r="Q33" s="89">
        <f>IFERROR(ROUND(ROUND(M33,2)*ROUND(G33,2),2),0)</f>
        <v>0</v>
      </c>
      <c r="R33" s="165"/>
      <c r="S33" s="19"/>
      <c r="T33" s="19" t="str">
        <f>B33</f>
        <v>1.22</v>
      </c>
      <c r="U33" s="19" t="b">
        <f>IF(J33=0,Q33-O33-(TRUNC(TRUNC(H33*(1+L33),2)*G33,2)))</f>
        <v>0</v>
      </c>
      <c r="V33" s="19"/>
      <c r="W33" s="19"/>
      <c r="X33" s="19"/>
      <c r="Y33" s="19"/>
      <c r="Z33" s="20"/>
    </row>
    <row r="34" spans="1:26" ht="18.75" customHeight="1" x14ac:dyDescent="0.2">
      <c r="A34" s="15"/>
      <c r="B34" s="82" t="s">
        <v>417</v>
      </c>
      <c r="C34" s="74" t="s">
        <v>53</v>
      </c>
      <c r="D34" s="75" t="s">
        <v>2</v>
      </c>
      <c r="E34" s="84" t="s">
        <v>244</v>
      </c>
      <c r="F34" s="85" t="s">
        <v>7</v>
      </c>
      <c r="G34" s="2"/>
      <c r="H34" s="86"/>
      <c r="I34" s="86">
        <v>56.45</v>
      </c>
      <c r="J34" s="86">
        <v>107.51</v>
      </c>
      <c r="K34" s="77">
        <f t="shared" si="0"/>
        <v>163.96</v>
      </c>
      <c r="L34" s="87">
        <v>0.24229999999999999</v>
      </c>
      <c r="M34" s="79">
        <f t="shared" si="1"/>
        <v>203.69</v>
      </c>
      <c r="N34" s="88"/>
      <c r="O34" s="79">
        <f t="shared" si="2"/>
        <v>0</v>
      </c>
      <c r="P34" s="79">
        <f t="shared" si="3"/>
        <v>0</v>
      </c>
      <c r="Q34" s="89">
        <f>IFERROR(ROUND(ROUND(M34,2)*ROUND(G34,2),2),0)</f>
        <v>0</v>
      </c>
      <c r="R34" s="165"/>
      <c r="S34" s="19"/>
      <c r="T34" s="19" t="str">
        <f>B34</f>
        <v>1.23</v>
      </c>
      <c r="U34" s="19" t="b">
        <f>IF(J34=0,Q34-O34-(TRUNC(TRUNC(H34*(1+L34),2)*G34,2)))</f>
        <v>0</v>
      </c>
      <c r="V34" s="19"/>
      <c r="W34" s="19"/>
      <c r="X34" s="19"/>
      <c r="Y34" s="19"/>
      <c r="Z34" s="20"/>
    </row>
    <row r="35" spans="1:26" ht="18.75" customHeight="1" x14ac:dyDescent="0.2">
      <c r="A35" s="15"/>
      <c r="B35" s="82" t="s">
        <v>418</v>
      </c>
      <c r="C35" s="74" t="s">
        <v>54</v>
      </c>
      <c r="D35" s="75" t="s">
        <v>2</v>
      </c>
      <c r="E35" s="84" t="s">
        <v>245</v>
      </c>
      <c r="F35" s="85" t="s">
        <v>7</v>
      </c>
      <c r="G35" s="2"/>
      <c r="H35" s="86"/>
      <c r="I35" s="86">
        <v>102.48</v>
      </c>
      <c r="J35" s="86">
        <v>76.540000000000006</v>
      </c>
      <c r="K35" s="77">
        <f t="shared" si="0"/>
        <v>179.02</v>
      </c>
      <c r="L35" s="87">
        <v>0.24229999999999999</v>
      </c>
      <c r="M35" s="79">
        <f t="shared" si="1"/>
        <v>222.4</v>
      </c>
      <c r="N35" s="88"/>
      <c r="O35" s="79">
        <f t="shared" si="2"/>
        <v>0</v>
      </c>
      <c r="P35" s="79">
        <f t="shared" si="3"/>
        <v>0</v>
      </c>
      <c r="Q35" s="89">
        <f>IFERROR(ROUND(ROUND(M35,2)*ROUND(G35,2),2),0)</f>
        <v>0</v>
      </c>
      <c r="R35" s="165"/>
      <c r="S35" s="19"/>
      <c r="T35" s="19" t="str">
        <f>B35</f>
        <v>1.24</v>
      </c>
      <c r="U35" s="19" t="b">
        <f>IF(J35=0,Q35-O35-(TRUNC(TRUNC(H35*(1+L35),2)*G35,2)))</f>
        <v>0</v>
      </c>
      <c r="V35" s="19"/>
      <c r="W35" s="19"/>
      <c r="X35" s="19"/>
      <c r="Y35" s="19"/>
      <c r="Z35" s="20"/>
    </row>
    <row r="36" spans="1:26" ht="18.75" customHeight="1" x14ac:dyDescent="0.2">
      <c r="A36" s="15"/>
      <c r="B36" s="82" t="s">
        <v>419</v>
      </c>
      <c r="C36" s="74" t="s">
        <v>55</v>
      </c>
      <c r="D36" s="75" t="s">
        <v>2</v>
      </c>
      <c r="E36" s="84" t="s">
        <v>246</v>
      </c>
      <c r="F36" s="85" t="s">
        <v>7</v>
      </c>
      <c r="G36" s="2"/>
      <c r="H36" s="86"/>
      <c r="I36" s="86">
        <v>115.98</v>
      </c>
      <c r="J36" s="86">
        <v>84.63</v>
      </c>
      <c r="K36" s="77">
        <f t="shared" si="0"/>
        <v>200.61</v>
      </c>
      <c r="L36" s="87">
        <v>0.24229999999999999</v>
      </c>
      <c r="M36" s="79">
        <f t="shared" si="1"/>
        <v>249.22</v>
      </c>
      <c r="N36" s="88"/>
      <c r="O36" s="79">
        <f t="shared" si="2"/>
        <v>0</v>
      </c>
      <c r="P36" s="79">
        <f t="shared" si="3"/>
        <v>0</v>
      </c>
      <c r="Q36" s="89">
        <f>IFERROR(ROUND(ROUND(M36,2)*ROUND(G36,2),2),0)</f>
        <v>0</v>
      </c>
      <c r="R36" s="165"/>
      <c r="S36" s="19"/>
      <c r="T36" s="19" t="str">
        <f>B36</f>
        <v>1.25</v>
      </c>
      <c r="U36" s="19" t="b">
        <f>IF(J36=0,Q36-O36-(TRUNC(TRUNC(H36*(1+L36),2)*G36,2)))</f>
        <v>0</v>
      </c>
      <c r="V36" s="19"/>
      <c r="W36" s="19"/>
      <c r="X36" s="19"/>
      <c r="Y36" s="19"/>
      <c r="Z36" s="20"/>
    </row>
    <row r="37" spans="1:26" ht="18.75" customHeight="1" x14ac:dyDescent="0.2">
      <c r="A37" s="15"/>
      <c r="B37" s="82" t="s">
        <v>420</v>
      </c>
      <c r="C37" s="74" t="s">
        <v>56</v>
      </c>
      <c r="D37" s="75" t="s">
        <v>2</v>
      </c>
      <c r="E37" s="84" t="s">
        <v>247</v>
      </c>
      <c r="F37" s="85" t="s">
        <v>7</v>
      </c>
      <c r="G37" s="2"/>
      <c r="H37" s="86"/>
      <c r="I37" s="86">
        <v>63.58</v>
      </c>
      <c r="J37" s="86">
        <v>48.21</v>
      </c>
      <c r="K37" s="77">
        <f t="shared" si="0"/>
        <v>111.78999999999999</v>
      </c>
      <c r="L37" s="87">
        <v>0.24229999999999999</v>
      </c>
      <c r="M37" s="79">
        <f t="shared" si="1"/>
        <v>138.88</v>
      </c>
      <c r="N37" s="88"/>
      <c r="O37" s="79">
        <f t="shared" si="2"/>
        <v>0</v>
      </c>
      <c r="P37" s="79">
        <f t="shared" si="3"/>
        <v>0</v>
      </c>
      <c r="Q37" s="89">
        <f>IFERROR(ROUND(ROUND(M37,2)*ROUND(G37,2),2),0)</f>
        <v>0</v>
      </c>
      <c r="R37" s="165"/>
      <c r="S37" s="19"/>
      <c r="T37" s="19" t="str">
        <f>B37</f>
        <v>1.26</v>
      </c>
      <c r="U37" s="19" t="b">
        <f>IF(J37=0,Q37-O37-(TRUNC(TRUNC(H37*(1+L37),2)*G37,2)))</f>
        <v>0</v>
      </c>
      <c r="V37" s="19"/>
      <c r="W37" s="19"/>
      <c r="X37" s="19"/>
      <c r="Y37" s="19"/>
      <c r="Z37" s="20"/>
    </row>
    <row r="38" spans="1:26" ht="18.75" customHeight="1" x14ac:dyDescent="0.2">
      <c r="A38" s="15"/>
      <c r="B38" s="82" t="s">
        <v>421</v>
      </c>
      <c r="C38" s="74" t="s">
        <v>57</v>
      </c>
      <c r="D38" s="75" t="s">
        <v>2</v>
      </c>
      <c r="E38" s="84" t="s">
        <v>248</v>
      </c>
      <c r="F38" s="85" t="s">
        <v>7</v>
      </c>
      <c r="G38" s="2"/>
      <c r="H38" s="86"/>
      <c r="I38" s="86">
        <v>36.590000000000003</v>
      </c>
      <c r="J38" s="86">
        <v>49.56</v>
      </c>
      <c r="K38" s="77">
        <f t="shared" si="0"/>
        <v>86.15</v>
      </c>
      <c r="L38" s="87">
        <v>0.24229999999999999</v>
      </c>
      <c r="M38" s="79">
        <f t="shared" si="1"/>
        <v>107.02</v>
      </c>
      <c r="N38" s="88"/>
      <c r="O38" s="79">
        <f t="shared" si="2"/>
        <v>0</v>
      </c>
      <c r="P38" s="79">
        <f t="shared" si="3"/>
        <v>0</v>
      </c>
      <c r="Q38" s="89">
        <f>IFERROR(ROUND(ROUND(M38,2)*ROUND(G38,2),2),0)</f>
        <v>0</v>
      </c>
      <c r="R38" s="165"/>
      <c r="S38" s="19"/>
      <c r="T38" s="19" t="str">
        <f>B38</f>
        <v>1.27</v>
      </c>
      <c r="U38" s="19" t="b">
        <f>IF(J38=0,Q38-O38-(TRUNC(TRUNC(H38*(1+L38),2)*G38,2)))</f>
        <v>0</v>
      </c>
      <c r="V38" s="19"/>
      <c r="W38" s="19"/>
      <c r="X38" s="19"/>
      <c r="Y38" s="19"/>
      <c r="Z38" s="20"/>
    </row>
    <row r="39" spans="1:26" ht="18.75" customHeight="1" x14ac:dyDescent="0.2">
      <c r="A39" s="15"/>
      <c r="B39" s="82" t="s">
        <v>422</v>
      </c>
      <c r="C39" s="74" t="s">
        <v>58</v>
      </c>
      <c r="D39" s="75" t="s">
        <v>2</v>
      </c>
      <c r="E39" s="84" t="s">
        <v>249</v>
      </c>
      <c r="F39" s="85" t="s">
        <v>7</v>
      </c>
      <c r="G39" s="2"/>
      <c r="H39" s="86"/>
      <c r="I39" s="86">
        <v>144.99</v>
      </c>
      <c r="J39" s="86">
        <v>192.21</v>
      </c>
      <c r="K39" s="77">
        <f t="shared" si="0"/>
        <v>337.20000000000005</v>
      </c>
      <c r="L39" s="87">
        <v>0.24229999999999999</v>
      </c>
      <c r="M39" s="79">
        <f t="shared" si="1"/>
        <v>418.9</v>
      </c>
      <c r="N39" s="88"/>
      <c r="O39" s="79">
        <f t="shared" si="2"/>
        <v>0</v>
      </c>
      <c r="P39" s="79">
        <f t="shared" si="3"/>
        <v>0</v>
      </c>
      <c r="Q39" s="89">
        <f>IFERROR(ROUND(ROUND(M39,2)*ROUND(G39,2),2),0)</f>
        <v>0</v>
      </c>
      <c r="R39" s="165"/>
      <c r="S39" s="19"/>
      <c r="T39" s="19" t="str">
        <f>B39</f>
        <v>1.28</v>
      </c>
      <c r="U39" s="19" t="b">
        <f>IF(J39=0,Q39-O39-(TRUNC(TRUNC(H39*(1+L39),2)*G39,2)))</f>
        <v>0</v>
      </c>
      <c r="V39" s="19"/>
      <c r="W39" s="19"/>
      <c r="X39" s="19"/>
      <c r="Y39" s="19"/>
      <c r="Z39" s="20"/>
    </row>
    <row r="40" spans="1:26" ht="18.75" customHeight="1" x14ac:dyDescent="0.2">
      <c r="A40" s="15"/>
      <c r="B40" s="82" t="s">
        <v>423</v>
      </c>
      <c r="C40" s="74" t="s">
        <v>59</v>
      </c>
      <c r="D40" s="75" t="s">
        <v>2</v>
      </c>
      <c r="E40" s="84" t="s">
        <v>250</v>
      </c>
      <c r="F40" s="85" t="s">
        <v>7</v>
      </c>
      <c r="G40" s="2"/>
      <c r="H40" s="86"/>
      <c r="I40" s="86">
        <v>115.23</v>
      </c>
      <c r="J40" s="86">
        <v>131.57</v>
      </c>
      <c r="K40" s="77">
        <f t="shared" si="0"/>
        <v>246.8</v>
      </c>
      <c r="L40" s="87">
        <v>0.24229999999999999</v>
      </c>
      <c r="M40" s="79">
        <f t="shared" si="1"/>
        <v>306.60000000000002</v>
      </c>
      <c r="N40" s="88"/>
      <c r="O40" s="79">
        <f t="shared" si="2"/>
        <v>0</v>
      </c>
      <c r="P40" s="79">
        <f t="shared" si="3"/>
        <v>0</v>
      </c>
      <c r="Q40" s="89">
        <f>IFERROR(ROUND(ROUND(M40,2)*ROUND(G40,2),2),0)</f>
        <v>0</v>
      </c>
      <c r="R40" s="165"/>
      <c r="S40" s="19"/>
      <c r="T40" s="19" t="str">
        <f>B40</f>
        <v>1.29</v>
      </c>
      <c r="U40" s="19" t="b">
        <f>IF(J40=0,Q40-O40-(TRUNC(TRUNC(H40*(1+L40),2)*G40,2)))</f>
        <v>0</v>
      </c>
      <c r="V40" s="19"/>
      <c r="W40" s="19"/>
      <c r="X40" s="19"/>
      <c r="Y40" s="19"/>
      <c r="Z40" s="20"/>
    </row>
    <row r="41" spans="1:26" ht="18.75" customHeight="1" x14ac:dyDescent="0.2">
      <c r="A41" s="15"/>
      <c r="B41" s="82" t="s">
        <v>424</v>
      </c>
      <c r="C41" s="74" t="s">
        <v>60</v>
      </c>
      <c r="D41" s="75" t="s">
        <v>2</v>
      </c>
      <c r="E41" s="84" t="s">
        <v>251</v>
      </c>
      <c r="F41" s="85" t="s">
        <v>7</v>
      </c>
      <c r="G41" s="2"/>
      <c r="H41" s="86"/>
      <c r="I41" s="86">
        <v>78.67</v>
      </c>
      <c r="J41" s="86">
        <v>100.4</v>
      </c>
      <c r="K41" s="77">
        <f t="shared" si="0"/>
        <v>179.07</v>
      </c>
      <c r="L41" s="87">
        <v>0.24229999999999999</v>
      </c>
      <c r="M41" s="79">
        <f t="shared" si="1"/>
        <v>222.46</v>
      </c>
      <c r="N41" s="88"/>
      <c r="O41" s="79">
        <f t="shared" si="2"/>
        <v>0</v>
      </c>
      <c r="P41" s="79">
        <f t="shared" si="3"/>
        <v>0</v>
      </c>
      <c r="Q41" s="89">
        <f>IFERROR(ROUND(ROUND(M41,2)*ROUND(G41,2),2),0)</f>
        <v>0</v>
      </c>
      <c r="R41" s="165"/>
      <c r="S41" s="19"/>
      <c r="T41" s="19" t="str">
        <f>B41</f>
        <v>1.30</v>
      </c>
      <c r="U41" s="19" t="b">
        <f>IF(J41=0,Q41-O41-(TRUNC(TRUNC(H41*(1+L41),2)*G41,2)))</f>
        <v>0</v>
      </c>
      <c r="V41" s="19"/>
      <c r="W41" s="19"/>
      <c r="X41" s="19"/>
      <c r="Y41" s="19"/>
      <c r="Z41" s="20"/>
    </row>
    <row r="42" spans="1:26" ht="18.75" customHeight="1" x14ac:dyDescent="0.2">
      <c r="A42" s="15"/>
      <c r="B42" s="82" t="s">
        <v>425</v>
      </c>
      <c r="C42" s="74" t="s">
        <v>61</v>
      </c>
      <c r="D42" s="75" t="s">
        <v>2</v>
      </c>
      <c r="E42" s="84" t="s">
        <v>252</v>
      </c>
      <c r="F42" s="85" t="s">
        <v>7</v>
      </c>
      <c r="G42" s="2"/>
      <c r="H42" s="86"/>
      <c r="I42" s="86">
        <v>103.29</v>
      </c>
      <c r="J42" s="86">
        <v>138.06</v>
      </c>
      <c r="K42" s="77">
        <f t="shared" si="0"/>
        <v>241.35000000000002</v>
      </c>
      <c r="L42" s="87">
        <v>0.24229999999999999</v>
      </c>
      <c r="M42" s="79">
        <f t="shared" si="1"/>
        <v>299.83</v>
      </c>
      <c r="N42" s="88"/>
      <c r="O42" s="79">
        <f t="shared" si="2"/>
        <v>0</v>
      </c>
      <c r="P42" s="79">
        <f t="shared" si="3"/>
        <v>0</v>
      </c>
      <c r="Q42" s="89">
        <f>IFERROR(ROUND(ROUND(M42,2)*ROUND(G42,2),2),0)</f>
        <v>0</v>
      </c>
      <c r="R42" s="165"/>
      <c r="S42" s="19"/>
      <c r="T42" s="19" t="str">
        <f>B42</f>
        <v>1.31</v>
      </c>
      <c r="U42" s="19" t="b">
        <f>IF(J42=0,Q42-O42-(TRUNC(TRUNC(H42*(1+L42),2)*G42,2)))</f>
        <v>0</v>
      </c>
      <c r="V42" s="19"/>
      <c r="W42" s="19"/>
      <c r="X42" s="19"/>
      <c r="Y42" s="19"/>
      <c r="Z42" s="20"/>
    </row>
    <row r="43" spans="1:26" ht="18.75" customHeight="1" x14ac:dyDescent="0.2">
      <c r="A43" s="15"/>
      <c r="B43" s="82" t="s">
        <v>426</v>
      </c>
      <c r="C43" s="74" t="s">
        <v>62</v>
      </c>
      <c r="D43" s="75" t="s">
        <v>2</v>
      </c>
      <c r="E43" s="84" t="s">
        <v>253</v>
      </c>
      <c r="F43" s="85" t="s">
        <v>7</v>
      </c>
      <c r="G43" s="2"/>
      <c r="H43" s="86"/>
      <c r="I43" s="86">
        <v>31.55</v>
      </c>
      <c r="J43" s="86">
        <v>27.83</v>
      </c>
      <c r="K43" s="77">
        <f t="shared" si="0"/>
        <v>59.379999999999995</v>
      </c>
      <c r="L43" s="87">
        <v>0.24229999999999999</v>
      </c>
      <c r="M43" s="79">
        <f t="shared" si="1"/>
        <v>73.77</v>
      </c>
      <c r="N43" s="88"/>
      <c r="O43" s="79">
        <f t="shared" si="2"/>
        <v>0</v>
      </c>
      <c r="P43" s="79">
        <f t="shared" si="3"/>
        <v>0</v>
      </c>
      <c r="Q43" s="89">
        <f>IFERROR(ROUND(ROUND(M43,2)*ROUND(G43,2),2),0)</f>
        <v>0</v>
      </c>
      <c r="R43" s="165"/>
      <c r="S43" s="19"/>
      <c r="T43" s="19" t="str">
        <f>B43</f>
        <v>1.32</v>
      </c>
      <c r="U43" s="19" t="b">
        <f>IF(J43=0,Q43-O43-(TRUNC(TRUNC(H43*(1+L43),2)*G43,2)))</f>
        <v>0</v>
      </c>
      <c r="V43" s="19"/>
      <c r="W43" s="19"/>
      <c r="X43" s="19"/>
      <c r="Y43" s="19"/>
      <c r="Z43" s="20"/>
    </row>
    <row r="44" spans="1:26" ht="18.75" customHeight="1" x14ac:dyDescent="0.2">
      <c r="A44" s="15"/>
      <c r="B44" s="82" t="s">
        <v>427</v>
      </c>
      <c r="C44" s="74" t="s">
        <v>63</v>
      </c>
      <c r="D44" s="75" t="s">
        <v>2</v>
      </c>
      <c r="E44" s="84" t="s">
        <v>254</v>
      </c>
      <c r="F44" s="85" t="s">
        <v>7</v>
      </c>
      <c r="G44" s="2"/>
      <c r="H44" s="86"/>
      <c r="I44" s="86">
        <v>47.67</v>
      </c>
      <c r="J44" s="86">
        <v>100.73</v>
      </c>
      <c r="K44" s="77">
        <f t="shared" si="0"/>
        <v>148.4</v>
      </c>
      <c r="L44" s="87">
        <v>0.24229999999999999</v>
      </c>
      <c r="M44" s="79">
        <f t="shared" si="1"/>
        <v>184.36</v>
      </c>
      <c r="N44" s="88"/>
      <c r="O44" s="79">
        <f t="shared" si="2"/>
        <v>0</v>
      </c>
      <c r="P44" s="79">
        <f t="shared" si="3"/>
        <v>0</v>
      </c>
      <c r="Q44" s="89">
        <f>IFERROR(ROUND(ROUND(M44,2)*ROUND(G44,2),2),0)</f>
        <v>0</v>
      </c>
      <c r="R44" s="165"/>
      <c r="S44" s="19"/>
      <c r="T44" s="19" t="str">
        <f>B44</f>
        <v>1.33</v>
      </c>
      <c r="U44" s="19" t="b">
        <f>IF(J44=0,Q44-O44-(TRUNC(TRUNC(H44*(1+L44),2)*G44,2)))</f>
        <v>0</v>
      </c>
      <c r="V44" s="19"/>
      <c r="W44" s="19"/>
      <c r="X44" s="19"/>
      <c r="Y44" s="19"/>
      <c r="Z44" s="20"/>
    </row>
    <row r="45" spans="1:26" ht="18.75" customHeight="1" x14ac:dyDescent="0.2">
      <c r="A45" s="15"/>
      <c r="B45" s="82" t="s">
        <v>428</v>
      </c>
      <c r="C45" s="74" t="s">
        <v>64</v>
      </c>
      <c r="D45" s="75" t="s">
        <v>2</v>
      </c>
      <c r="E45" s="84" t="s">
        <v>255</v>
      </c>
      <c r="F45" s="85" t="s">
        <v>7</v>
      </c>
      <c r="G45" s="2"/>
      <c r="H45" s="86"/>
      <c r="I45" s="86">
        <v>31.43</v>
      </c>
      <c r="J45" s="86">
        <v>27.47</v>
      </c>
      <c r="K45" s="77">
        <f t="shared" si="0"/>
        <v>58.9</v>
      </c>
      <c r="L45" s="87">
        <v>0.24229999999999999</v>
      </c>
      <c r="M45" s="79">
        <f t="shared" si="1"/>
        <v>73.17</v>
      </c>
      <c r="N45" s="88"/>
      <c r="O45" s="79">
        <f t="shared" si="2"/>
        <v>0</v>
      </c>
      <c r="P45" s="79">
        <f t="shared" si="3"/>
        <v>0</v>
      </c>
      <c r="Q45" s="89">
        <f>IFERROR(ROUND(ROUND(M45,2)*ROUND(G45,2),2),0)</f>
        <v>0</v>
      </c>
      <c r="R45" s="165"/>
      <c r="S45" s="19"/>
      <c r="T45" s="19" t="str">
        <f>B45</f>
        <v>1.34</v>
      </c>
      <c r="U45" s="19" t="b">
        <f>IF(J45=0,Q45-O45-(TRUNC(TRUNC(H45*(1+L45),2)*G45,2)))</f>
        <v>0</v>
      </c>
      <c r="V45" s="19"/>
      <c r="W45" s="19"/>
      <c r="X45" s="19"/>
      <c r="Y45" s="19"/>
      <c r="Z45" s="20"/>
    </row>
    <row r="46" spans="1:26" ht="18.75" customHeight="1" x14ac:dyDescent="0.2">
      <c r="A46" s="15"/>
      <c r="B46" s="82" t="s">
        <v>429</v>
      </c>
      <c r="C46" s="74" t="s">
        <v>65</v>
      </c>
      <c r="D46" s="75" t="s">
        <v>2</v>
      </c>
      <c r="E46" s="84" t="s">
        <v>256</v>
      </c>
      <c r="F46" s="85" t="s">
        <v>7</v>
      </c>
      <c r="G46" s="2"/>
      <c r="H46" s="86"/>
      <c r="I46" s="86">
        <v>31.43</v>
      </c>
      <c r="J46" s="86">
        <v>27.56</v>
      </c>
      <c r="K46" s="77">
        <f t="shared" si="0"/>
        <v>58.989999999999995</v>
      </c>
      <c r="L46" s="87">
        <v>0.24229999999999999</v>
      </c>
      <c r="M46" s="79">
        <f t="shared" si="1"/>
        <v>73.28</v>
      </c>
      <c r="N46" s="88"/>
      <c r="O46" s="79">
        <f t="shared" si="2"/>
        <v>0</v>
      </c>
      <c r="P46" s="79">
        <f t="shared" si="3"/>
        <v>0</v>
      </c>
      <c r="Q46" s="89">
        <f>IFERROR(ROUND(ROUND(M46,2)*ROUND(G46,2),2),0)</f>
        <v>0</v>
      </c>
      <c r="R46" s="165"/>
      <c r="S46" s="19"/>
      <c r="T46" s="19" t="str">
        <f>B46</f>
        <v>1.35</v>
      </c>
      <c r="U46" s="19" t="b">
        <f>IF(J46=0,Q46-O46-(TRUNC(TRUNC(H46*(1+L46),2)*G46,2)))</f>
        <v>0</v>
      </c>
      <c r="V46" s="19"/>
      <c r="W46" s="19"/>
      <c r="X46" s="19"/>
      <c r="Y46" s="19"/>
      <c r="Z46" s="20"/>
    </row>
    <row r="47" spans="1:26" ht="18.75" customHeight="1" x14ac:dyDescent="0.2">
      <c r="A47" s="15"/>
      <c r="B47" s="82" t="s">
        <v>430</v>
      </c>
      <c r="C47" s="74" t="s">
        <v>66</v>
      </c>
      <c r="D47" s="75" t="s">
        <v>2</v>
      </c>
      <c r="E47" s="84" t="s">
        <v>258</v>
      </c>
      <c r="F47" s="85" t="s">
        <v>7</v>
      </c>
      <c r="G47" s="2"/>
      <c r="H47" s="86"/>
      <c r="I47" s="86">
        <v>59.36</v>
      </c>
      <c r="J47" s="86">
        <v>66.260000000000005</v>
      </c>
      <c r="K47" s="77">
        <f t="shared" si="0"/>
        <v>125.62</v>
      </c>
      <c r="L47" s="87">
        <v>0.24229999999999999</v>
      </c>
      <c r="M47" s="79">
        <f t="shared" si="1"/>
        <v>156.06</v>
      </c>
      <c r="N47" s="88"/>
      <c r="O47" s="79">
        <f t="shared" si="2"/>
        <v>0</v>
      </c>
      <c r="P47" s="79">
        <f t="shared" si="3"/>
        <v>0</v>
      </c>
      <c r="Q47" s="89">
        <f>IFERROR(ROUND(ROUND(M47,2)*ROUND(G47,2),2),0)</f>
        <v>0</v>
      </c>
      <c r="R47" s="165"/>
      <c r="S47" s="19"/>
      <c r="T47" s="19" t="str">
        <f>B47</f>
        <v>1.36</v>
      </c>
      <c r="U47" s="19" t="b">
        <f>IF(J47=0,Q47-O47-(TRUNC(TRUNC(H47*(1+L47),2)*G47,2)))</f>
        <v>0</v>
      </c>
      <c r="V47" s="19"/>
      <c r="W47" s="19"/>
      <c r="X47" s="19"/>
      <c r="Y47" s="19"/>
      <c r="Z47" s="20"/>
    </row>
    <row r="48" spans="1:26" ht="18.75" customHeight="1" x14ac:dyDescent="0.2">
      <c r="A48" s="15"/>
      <c r="B48" s="82" t="s">
        <v>431</v>
      </c>
      <c r="C48" s="74" t="s">
        <v>67</v>
      </c>
      <c r="D48" s="75" t="s">
        <v>2</v>
      </c>
      <c r="E48" s="84" t="s">
        <v>260</v>
      </c>
      <c r="F48" s="85" t="s">
        <v>7</v>
      </c>
      <c r="G48" s="2"/>
      <c r="H48" s="86"/>
      <c r="I48" s="86">
        <v>38.49</v>
      </c>
      <c r="J48" s="86">
        <v>31.04</v>
      </c>
      <c r="K48" s="77">
        <f t="shared" si="0"/>
        <v>69.53</v>
      </c>
      <c r="L48" s="87">
        <v>0.24229999999999999</v>
      </c>
      <c r="M48" s="79">
        <f t="shared" si="1"/>
        <v>86.38</v>
      </c>
      <c r="N48" s="88"/>
      <c r="O48" s="79">
        <f t="shared" si="2"/>
        <v>0</v>
      </c>
      <c r="P48" s="79">
        <f t="shared" si="3"/>
        <v>0</v>
      </c>
      <c r="Q48" s="89">
        <f>IFERROR(ROUND(ROUND(M48,2)*ROUND(G48,2),2),0)</f>
        <v>0</v>
      </c>
      <c r="R48" s="165"/>
      <c r="S48" s="19"/>
      <c r="T48" s="19" t="str">
        <f>B48</f>
        <v>1.37</v>
      </c>
      <c r="U48" s="19" t="b">
        <f>IF(J48=0,Q48-O48-(TRUNC(TRUNC(H48*(1+L48),2)*G48,2)))</f>
        <v>0</v>
      </c>
      <c r="V48" s="19"/>
      <c r="W48" s="19"/>
      <c r="X48" s="19"/>
      <c r="Y48" s="19"/>
      <c r="Z48" s="20"/>
    </row>
    <row r="49" spans="1:26" ht="18.75" customHeight="1" x14ac:dyDescent="0.2">
      <c r="A49" s="15"/>
      <c r="B49" s="82" t="s">
        <v>432</v>
      </c>
      <c r="C49" s="74" t="s">
        <v>68</v>
      </c>
      <c r="D49" s="75" t="s">
        <v>2</v>
      </c>
      <c r="E49" s="84" t="s">
        <v>261</v>
      </c>
      <c r="F49" s="85" t="s">
        <v>7</v>
      </c>
      <c r="G49" s="2"/>
      <c r="H49" s="86"/>
      <c r="I49" s="86">
        <v>33.840000000000003</v>
      </c>
      <c r="J49" s="86">
        <v>31.04</v>
      </c>
      <c r="K49" s="77">
        <f t="shared" si="0"/>
        <v>64.88</v>
      </c>
      <c r="L49" s="87">
        <v>0.24229999999999999</v>
      </c>
      <c r="M49" s="79">
        <f t="shared" si="1"/>
        <v>80.599999999999994</v>
      </c>
      <c r="N49" s="88"/>
      <c r="O49" s="79">
        <f t="shared" si="2"/>
        <v>0</v>
      </c>
      <c r="P49" s="79">
        <f t="shared" si="3"/>
        <v>0</v>
      </c>
      <c r="Q49" s="89">
        <f>IFERROR(ROUND(ROUND(M49,2)*ROUND(G49,2),2),0)</f>
        <v>0</v>
      </c>
      <c r="R49" s="165"/>
      <c r="S49" s="19"/>
      <c r="T49" s="19" t="str">
        <f>B49</f>
        <v>1.38</v>
      </c>
      <c r="U49" s="19" t="b">
        <f>IF(J49=0,Q49-O49-(TRUNC(TRUNC(H49*(1+L49),2)*G49,2)))</f>
        <v>0</v>
      </c>
      <c r="V49" s="19"/>
      <c r="W49" s="19"/>
      <c r="X49" s="19"/>
      <c r="Y49" s="19"/>
      <c r="Z49" s="20"/>
    </row>
    <row r="50" spans="1:26" ht="18.75" customHeight="1" x14ac:dyDescent="0.2">
      <c r="A50" s="15"/>
      <c r="B50" s="82" t="s">
        <v>433</v>
      </c>
      <c r="C50" s="74" t="s">
        <v>69</v>
      </c>
      <c r="D50" s="75" t="s">
        <v>2</v>
      </c>
      <c r="E50" s="84" t="s">
        <v>263</v>
      </c>
      <c r="F50" s="85" t="s">
        <v>7</v>
      </c>
      <c r="G50" s="2"/>
      <c r="H50" s="86"/>
      <c r="I50" s="86">
        <v>51.78</v>
      </c>
      <c r="J50" s="86">
        <v>36.97</v>
      </c>
      <c r="K50" s="77">
        <f t="shared" si="0"/>
        <v>88.75</v>
      </c>
      <c r="L50" s="87">
        <v>0.24229999999999999</v>
      </c>
      <c r="M50" s="79">
        <f t="shared" si="1"/>
        <v>110.25</v>
      </c>
      <c r="N50" s="88"/>
      <c r="O50" s="79">
        <f t="shared" si="2"/>
        <v>0</v>
      </c>
      <c r="P50" s="79">
        <f t="shared" si="3"/>
        <v>0</v>
      </c>
      <c r="Q50" s="89">
        <f>IFERROR(ROUND(ROUND(M50,2)*ROUND(G50,2),2),0)</f>
        <v>0</v>
      </c>
      <c r="R50" s="165"/>
      <c r="S50" s="19"/>
      <c r="T50" s="19" t="str">
        <f>B50</f>
        <v>1.39</v>
      </c>
      <c r="U50" s="19" t="b">
        <f>IF(J50=0,Q50-O50-(TRUNC(TRUNC(H50*(1+L50),2)*G50,2)))</f>
        <v>0</v>
      </c>
      <c r="V50" s="19"/>
      <c r="W50" s="19"/>
      <c r="X50" s="19"/>
      <c r="Y50" s="19"/>
      <c r="Z50" s="20"/>
    </row>
    <row r="51" spans="1:26" ht="18.75" customHeight="1" x14ac:dyDescent="0.2">
      <c r="A51" s="15"/>
      <c r="B51" s="90" t="s">
        <v>434</v>
      </c>
      <c r="C51" s="91" t="s">
        <v>70</v>
      </c>
      <c r="D51" s="75" t="s">
        <v>2</v>
      </c>
      <c r="E51" s="84" t="s">
        <v>265</v>
      </c>
      <c r="F51" s="85" t="s">
        <v>7</v>
      </c>
      <c r="G51" s="2"/>
      <c r="H51" s="86"/>
      <c r="I51" s="86">
        <v>39.07</v>
      </c>
      <c r="J51" s="86">
        <v>37.24</v>
      </c>
      <c r="K51" s="77">
        <f t="shared" si="0"/>
        <v>76.31</v>
      </c>
      <c r="L51" s="87">
        <v>0.24229999999999999</v>
      </c>
      <c r="M51" s="79">
        <f t="shared" si="1"/>
        <v>94.8</v>
      </c>
      <c r="N51" s="88"/>
      <c r="O51" s="79">
        <f t="shared" si="2"/>
        <v>0</v>
      </c>
      <c r="P51" s="79">
        <f t="shared" si="3"/>
        <v>0</v>
      </c>
      <c r="Q51" s="89">
        <f>IFERROR(ROUND(ROUND(M51,2)*ROUND(G51,2),2),0)</f>
        <v>0</v>
      </c>
      <c r="R51" s="165"/>
      <c r="S51" s="19"/>
      <c r="T51" s="19" t="str">
        <f>B51</f>
        <v>1.40</v>
      </c>
      <c r="U51" s="19" t="b">
        <f>IF(J51=0,Q51-O51-(TRUNC(TRUNC(H51*(1+L51),2)*G51,2)))</f>
        <v>0</v>
      </c>
      <c r="V51" s="19"/>
      <c r="W51" s="19"/>
      <c r="X51" s="19"/>
      <c r="Y51" s="19"/>
      <c r="Z51" s="20"/>
    </row>
    <row r="52" spans="1:26" ht="18.75" customHeight="1" x14ac:dyDescent="0.2">
      <c r="A52" s="15"/>
      <c r="B52" s="92" t="s">
        <v>435</v>
      </c>
      <c r="C52" s="91" t="s">
        <v>71</v>
      </c>
      <c r="D52" s="75" t="s">
        <v>2</v>
      </c>
      <c r="E52" s="84" t="s">
        <v>266</v>
      </c>
      <c r="F52" s="85" t="s">
        <v>7</v>
      </c>
      <c r="G52" s="2"/>
      <c r="H52" s="86"/>
      <c r="I52" s="86">
        <v>135.02000000000001</v>
      </c>
      <c r="J52" s="86">
        <v>196.97</v>
      </c>
      <c r="K52" s="77">
        <f t="shared" si="0"/>
        <v>331.99</v>
      </c>
      <c r="L52" s="87">
        <v>0.24229999999999999</v>
      </c>
      <c r="M52" s="79">
        <f t="shared" si="1"/>
        <v>412.43</v>
      </c>
      <c r="N52" s="88"/>
      <c r="O52" s="79">
        <f t="shared" si="2"/>
        <v>0</v>
      </c>
      <c r="P52" s="79">
        <f t="shared" si="3"/>
        <v>0</v>
      </c>
      <c r="Q52" s="89">
        <f>IFERROR(ROUND(ROUND(M52,2)*ROUND(G52,2),2),0)</f>
        <v>0</v>
      </c>
      <c r="R52" s="165"/>
      <c r="S52" s="19"/>
      <c r="T52" s="19" t="str">
        <f>B52</f>
        <v>1.41</v>
      </c>
      <c r="U52" s="19" t="b">
        <f>IF(J52=0,Q52-O52-(TRUNC(TRUNC(H52*(1+L52),2)*G52,2)))</f>
        <v>0</v>
      </c>
      <c r="V52" s="19"/>
      <c r="W52" s="19"/>
      <c r="X52" s="19"/>
      <c r="Y52" s="19"/>
      <c r="Z52" s="20"/>
    </row>
    <row r="53" spans="1:26" ht="6" customHeight="1" x14ac:dyDescent="0.2">
      <c r="A53" s="15"/>
      <c r="B53" s="92"/>
      <c r="C53" s="90"/>
      <c r="D53" s="93"/>
      <c r="E53" s="94"/>
      <c r="F53" s="90"/>
      <c r="G53" s="95"/>
      <c r="H53" s="95"/>
      <c r="I53" s="95"/>
      <c r="J53" s="95"/>
      <c r="K53" s="95"/>
      <c r="L53" s="96"/>
      <c r="M53" s="95"/>
      <c r="N53" s="95"/>
      <c r="O53" s="88"/>
      <c r="P53" s="88"/>
      <c r="Q53" s="89"/>
      <c r="R53" s="166"/>
      <c r="S53" s="66"/>
      <c r="T53" s="66"/>
      <c r="U53" s="66"/>
      <c r="V53" s="66"/>
      <c r="W53" s="66"/>
      <c r="X53" s="66"/>
      <c r="Y53" s="66"/>
      <c r="Z53" s="63"/>
    </row>
    <row r="54" spans="1:26" ht="13.5" customHeight="1" x14ac:dyDescent="0.2">
      <c r="A54" s="15"/>
      <c r="B54" s="97"/>
      <c r="C54" s="98"/>
      <c r="D54" s="98"/>
      <c r="E54" s="98"/>
      <c r="F54" s="98"/>
      <c r="G54" s="98"/>
      <c r="H54" s="98"/>
      <c r="I54" s="98"/>
      <c r="J54" s="98"/>
      <c r="K54" s="98"/>
      <c r="L54" s="71"/>
      <c r="M54" s="99" t="str">
        <f>CONCATENATE("Subtotal ",E11)</f>
        <v>Subtotal SERVIÇOS PRELIMINARES</v>
      </c>
      <c r="N54" s="100"/>
      <c r="O54" s="100">
        <f>SUM(O12:O52)</f>
        <v>0</v>
      </c>
      <c r="P54" s="100">
        <f>SUM(P12:P52)</f>
        <v>0</v>
      </c>
      <c r="Q54" s="101">
        <f>SUM(Q12:Q52)</f>
        <v>0</v>
      </c>
      <c r="R54" s="167"/>
      <c r="S54" s="19">
        <v>1</v>
      </c>
      <c r="T54" s="19"/>
      <c r="U54" s="19"/>
      <c r="V54" s="81">
        <f>SUM(N54:P54)</f>
        <v>0</v>
      </c>
      <c r="W54" s="19" t="str">
        <f>IF(V54&lt;&gt;Q54,"erro","ok")</f>
        <v>ok</v>
      </c>
      <c r="X54" s="19"/>
      <c r="Y54" s="19"/>
      <c r="Z54" s="20"/>
    </row>
    <row r="55" spans="1:26" ht="6" customHeight="1" x14ac:dyDescent="0.2">
      <c r="A55" s="63"/>
      <c r="B55" s="102"/>
      <c r="C55" s="103"/>
      <c r="D55" s="104"/>
      <c r="E55" s="104"/>
      <c r="F55" s="103"/>
      <c r="G55" s="103"/>
      <c r="H55" s="103"/>
      <c r="I55" s="103"/>
      <c r="J55" s="103"/>
      <c r="K55" s="103"/>
      <c r="L55" s="66"/>
      <c r="M55" s="103"/>
      <c r="N55" s="103"/>
      <c r="O55" s="103"/>
      <c r="P55" s="103"/>
      <c r="Q55" s="105"/>
      <c r="R55" s="164"/>
      <c r="S55" s="19"/>
      <c r="T55" s="19">
        <f>B55</f>
        <v>0</v>
      </c>
      <c r="U55" s="19">
        <f>IF(J55=0,Q55-O55-(TRUNC(TRUNC(H55*(1+L55),2)*G55,2)))</f>
        <v>0</v>
      </c>
      <c r="V55" s="19"/>
      <c r="W55" s="19"/>
      <c r="X55" s="19"/>
      <c r="Y55" s="19"/>
      <c r="Z55" s="20"/>
    </row>
    <row r="56" spans="1:26" ht="15" customHeight="1" x14ac:dyDescent="0.2">
      <c r="A56" s="15"/>
      <c r="B56" s="68">
        <v>2</v>
      </c>
      <c r="C56" s="69"/>
      <c r="D56" s="69"/>
      <c r="E56" s="70" t="s">
        <v>72</v>
      </c>
      <c r="F56" s="70"/>
      <c r="G56" s="70"/>
      <c r="H56" s="70"/>
      <c r="I56" s="70"/>
      <c r="J56" s="70"/>
      <c r="K56" s="70"/>
      <c r="L56" s="71"/>
      <c r="M56" s="70"/>
      <c r="N56" s="70"/>
      <c r="O56" s="70"/>
      <c r="P56" s="70"/>
      <c r="Q56" s="72">
        <f>Q60</f>
        <v>0</v>
      </c>
      <c r="R56" s="164"/>
      <c r="S56" s="19"/>
      <c r="T56" s="19">
        <f>B56</f>
        <v>2</v>
      </c>
      <c r="U56" s="106">
        <f>IF(J56=0,Q56-O56-(TRUNC(TRUNC(H56*(1+L56),2)*G56,2)))</f>
        <v>0</v>
      </c>
      <c r="V56" s="19"/>
      <c r="W56" s="19"/>
      <c r="X56" s="19"/>
      <c r="Y56" s="19"/>
      <c r="Z56" s="20"/>
    </row>
    <row r="57" spans="1:26" ht="18.75" customHeight="1" x14ac:dyDescent="0.2">
      <c r="A57" s="107"/>
      <c r="B57" s="82" t="s">
        <v>436</v>
      </c>
      <c r="C57" s="74" t="s">
        <v>73</v>
      </c>
      <c r="D57" s="83" t="s">
        <v>2</v>
      </c>
      <c r="E57" s="84" t="s">
        <v>627</v>
      </c>
      <c r="F57" s="85" t="s">
        <v>7</v>
      </c>
      <c r="G57" s="2"/>
      <c r="H57" s="86"/>
      <c r="I57" s="86">
        <v>7.73</v>
      </c>
      <c r="J57" s="86">
        <v>34.6</v>
      </c>
      <c r="K57" s="77">
        <f t="shared" ref="K57:K58" si="4">I57+J57</f>
        <v>42.33</v>
      </c>
      <c r="L57" s="87">
        <v>0.24229999999999999</v>
      </c>
      <c r="M57" s="79">
        <f t="shared" ref="M57:M58" si="5">IFERROR(IF(L57="-",ROUND(K57,2),(ROUND(K57*(1+L57),2))),"-")</f>
        <v>52.59</v>
      </c>
      <c r="N57" s="88"/>
      <c r="O57" s="79">
        <f t="shared" ref="O57:O58" si="6">IF(($J57=0),$Q57,IF(I57=0,0,IF($L57&lt;&gt;"-",IFERROR(TRUNC(TRUNC((I57*(1+$L57)),2)*$G57,2),0),IFERROR(TRUNC(I57*$G57,2),0))))</f>
        <v>0</v>
      </c>
      <c r="P57" s="79">
        <f t="shared" ref="P57:P58" si="7">IF(J57=0,0,Q57-O57)</f>
        <v>0</v>
      </c>
      <c r="Q57" s="89">
        <f>IFERROR(ROUND(ROUND(M57,2)*ROUND(G57,2),2),0)</f>
        <v>0</v>
      </c>
      <c r="R57" s="168"/>
      <c r="S57" s="108"/>
      <c r="T57" s="19" t="str">
        <f>B57</f>
        <v>2.1</v>
      </c>
      <c r="U57" s="19" t="b">
        <f>IF(J57=0,Q57-O57-(TRUNC(TRUNC(H57*(1+L57),2)*G57,2)))</f>
        <v>0</v>
      </c>
      <c r="V57" s="108"/>
      <c r="W57" s="108"/>
      <c r="X57" s="108"/>
      <c r="Y57" s="108"/>
      <c r="Z57" s="109"/>
    </row>
    <row r="58" spans="1:26" ht="18.75" customHeight="1" x14ac:dyDescent="0.2">
      <c r="A58" s="107"/>
      <c r="B58" s="82" t="s">
        <v>437</v>
      </c>
      <c r="C58" s="74" t="s">
        <v>74</v>
      </c>
      <c r="D58" s="83" t="s">
        <v>2</v>
      </c>
      <c r="E58" s="84" t="s">
        <v>267</v>
      </c>
      <c r="F58" s="85" t="s">
        <v>5</v>
      </c>
      <c r="G58" s="2"/>
      <c r="H58" s="86"/>
      <c r="I58" s="86">
        <v>36.130000000000003</v>
      </c>
      <c r="J58" s="86">
        <v>45.13</v>
      </c>
      <c r="K58" s="77">
        <f t="shared" si="4"/>
        <v>81.260000000000005</v>
      </c>
      <c r="L58" s="87">
        <v>0.24229999999999999</v>
      </c>
      <c r="M58" s="79">
        <f t="shared" si="5"/>
        <v>100.95</v>
      </c>
      <c r="N58" s="88"/>
      <c r="O58" s="79">
        <f t="shared" si="6"/>
        <v>0</v>
      </c>
      <c r="P58" s="79">
        <f t="shared" si="7"/>
        <v>0</v>
      </c>
      <c r="Q58" s="89">
        <f>IFERROR(ROUND(ROUND(M58,2)*ROUND(G58,2),2),0)</f>
        <v>0</v>
      </c>
      <c r="R58" s="168"/>
      <c r="S58" s="108"/>
      <c r="T58" s="19" t="str">
        <f>B58</f>
        <v>2.2</v>
      </c>
      <c r="U58" s="81" t="b">
        <f>IF(J58=0,Q58-O58-(TRUNC(TRUNC(H58*(1+L58),2)*G58,2)))</f>
        <v>0</v>
      </c>
      <c r="V58" s="108"/>
      <c r="W58" s="108"/>
      <c r="X58" s="108"/>
      <c r="Y58" s="108"/>
      <c r="Z58" s="109"/>
    </row>
    <row r="59" spans="1:26" ht="6" customHeight="1" x14ac:dyDescent="0.2">
      <c r="A59" s="107"/>
      <c r="B59" s="90"/>
      <c r="C59" s="90"/>
      <c r="D59" s="93"/>
      <c r="E59" s="94"/>
      <c r="F59" s="90"/>
      <c r="G59" s="95"/>
      <c r="H59" s="95"/>
      <c r="I59" s="95"/>
      <c r="J59" s="95"/>
      <c r="K59" s="110"/>
      <c r="L59" s="111"/>
      <c r="M59" s="95"/>
      <c r="N59" s="95"/>
      <c r="O59" s="95"/>
      <c r="P59" s="95"/>
      <c r="Q59" s="95"/>
      <c r="R59" s="169"/>
      <c r="S59" s="112"/>
      <c r="T59" s="113"/>
      <c r="U59" s="114"/>
      <c r="V59" s="112"/>
      <c r="W59" s="112"/>
      <c r="X59" s="112"/>
      <c r="Y59" s="112"/>
      <c r="Z59" s="107"/>
    </row>
    <row r="60" spans="1:26" ht="15" customHeight="1" x14ac:dyDescent="0.2">
      <c r="A60" s="15"/>
      <c r="B60" s="97"/>
      <c r="C60" s="98"/>
      <c r="D60" s="98"/>
      <c r="E60" s="98"/>
      <c r="F60" s="98"/>
      <c r="G60" s="98"/>
      <c r="H60" s="98"/>
      <c r="I60" s="98"/>
      <c r="J60" s="98"/>
      <c r="K60" s="98"/>
      <c r="L60" s="71"/>
      <c r="M60" s="99" t="str">
        <f>CONCATENATE("Subtotal ",E56)</f>
        <v>Subtotal REMOÇÕES - SERVIÇOS INICIAIS</v>
      </c>
      <c r="N60" s="100"/>
      <c r="O60" s="100">
        <f>SUM(O57:O58)</f>
        <v>0</v>
      </c>
      <c r="P60" s="100">
        <f>SUM(P57:P58)</f>
        <v>0</v>
      </c>
      <c r="Q60" s="101">
        <f>SUM(Q57:Q58)</f>
        <v>0</v>
      </c>
      <c r="R60" s="167"/>
      <c r="S60" s="19">
        <v>1</v>
      </c>
      <c r="T60" s="19"/>
      <c r="U60" s="19"/>
      <c r="V60" s="81">
        <f>SUM(N60:P60)</f>
        <v>0</v>
      </c>
      <c r="W60" s="19" t="str">
        <f>IF(V60&lt;&gt;Q60,"erro","ok")</f>
        <v>ok</v>
      </c>
      <c r="X60" s="19"/>
      <c r="Y60" s="19"/>
      <c r="Z60" s="20"/>
    </row>
    <row r="61" spans="1:26" ht="6" customHeight="1" x14ac:dyDescent="0.2">
      <c r="A61" s="63"/>
      <c r="B61" s="102"/>
      <c r="C61" s="103"/>
      <c r="D61" s="104"/>
      <c r="E61" s="104"/>
      <c r="F61" s="103"/>
      <c r="G61" s="103"/>
      <c r="H61" s="103"/>
      <c r="I61" s="103"/>
      <c r="J61" s="103"/>
      <c r="K61" s="103"/>
      <c r="L61" s="66"/>
      <c r="M61" s="103"/>
      <c r="N61" s="103"/>
      <c r="O61" s="103"/>
      <c r="P61" s="103"/>
      <c r="Q61" s="105"/>
      <c r="R61" s="164"/>
      <c r="S61" s="19"/>
      <c r="T61" s="19">
        <f>B61</f>
        <v>0</v>
      </c>
      <c r="U61" s="19">
        <f>IF(J61=0,Q61-O61-(TRUNC(TRUNC(H61*(1+L61),2)*G61,2)))</f>
        <v>0</v>
      </c>
      <c r="V61" s="19"/>
      <c r="W61" s="19"/>
      <c r="X61" s="19"/>
      <c r="Y61" s="19"/>
      <c r="Z61" s="20"/>
    </row>
    <row r="62" spans="1:26" ht="15" customHeight="1" x14ac:dyDescent="0.2">
      <c r="A62" s="15"/>
      <c r="B62" s="68">
        <v>3</v>
      </c>
      <c r="C62" s="69"/>
      <c r="D62" s="69"/>
      <c r="E62" s="70" t="s">
        <v>75</v>
      </c>
      <c r="F62" s="70"/>
      <c r="G62" s="70"/>
      <c r="H62" s="70"/>
      <c r="I62" s="70"/>
      <c r="J62" s="70"/>
      <c r="K62" s="70"/>
      <c r="L62" s="71"/>
      <c r="M62" s="70"/>
      <c r="N62" s="70"/>
      <c r="O62" s="70"/>
      <c r="P62" s="70"/>
      <c r="Q62" s="72">
        <f>Q68</f>
        <v>0</v>
      </c>
      <c r="R62" s="164"/>
      <c r="S62" s="19"/>
      <c r="T62" s="19">
        <f>B62</f>
        <v>3</v>
      </c>
      <c r="U62" s="106">
        <f>IF(J62=0,Q62-O62-(TRUNC(TRUNC(H62*(1+L62),2)*G62,2)))</f>
        <v>0</v>
      </c>
      <c r="V62" s="19"/>
      <c r="W62" s="19"/>
      <c r="X62" s="19"/>
      <c r="Y62" s="19"/>
      <c r="Z62" s="20"/>
    </row>
    <row r="63" spans="1:26" ht="18.75" customHeight="1" x14ac:dyDescent="0.2">
      <c r="A63" s="107"/>
      <c r="B63" s="82" t="s">
        <v>438</v>
      </c>
      <c r="C63" s="85" t="s">
        <v>76</v>
      </c>
      <c r="D63" s="83" t="s">
        <v>2</v>
      </c>
      <c r="E63" s="84" t="s">
        <v>268</v>
      </c>
      <c r="F63" s="85" t="s">
        <v>6</v>
      </c>
      <c r="G63" s="2"/>
      <c r="H63" s="86"/>
      <c r="I63" s="86">
        <v>0</v>
      </c>
      <c r="J63" s="86">
        <v>1432.54</v>
      </c>
      <c r="K63" s="77">
        <f t="shared" ref="K63:K66" si="8">I63+J63</f>
        <v>1432.54</v>
      </c>
      <c r="L63" s="87">
        <v>0.24229999999999999</v>
      </c>
      <c r="M63" s="79">
        <f t="shared" ref="M63:M66" si="9">IFERROR(IF(L63="-",ROUND(K63,2),(ROUND(K63*(1+L63),2))),"-")</f>
        <v>1779.64</v>
      </c>
      <c r="N63" s="88"/>
      <c r="O63" s="79">
        <f t="shared" ref="O63:O66" si="10">IF(($J63=0),$Q63,IF(I63=0,0,IF($L63&lt;&gt;"-",IFERROR(TRUNC(TRUNC((I63*(1+$L63)),2)*$G63,2),0),IFERROR(TRUNC(I63*$G63,2),0))))</f>
        <v>0</v>
      </c>
      <c r="P63" s="79">
        <f t="shared" ref="P63:P66" si="11">IF(J63=0,0,Q63-O63)</f>
        <v>0</v>
      </c>
      <c r="Q63" s="89">
        <f>IFERROR(ROUND(ROUND(M63,2)*ROUND(G63,2),2),0)</f>
        <v>0</v>
      </c>
      <c r="R63" s="168"/>
      <c r="S63" s="108"/>
      <c r="T63" s="19" t="str">
        <f>B63</f>
        <v>3.1</v>
      </c>
      <c r="U63" s="81" t="b">
        <f>IF(J63=0,Q63-O63-(TRUNC(TRUNC(H63*(1+L63),2)*G63,2)))</f>
        <v>0</v>
      </c>
      <c r="V63" s="108"/>
      <c r="W63" s="108"/>
      <c r="X63" s="108"/>
      <c r="Y63" s="108"/>
      <c r="Z63" s="109"/>
    </row>
    <row r="64" spans="1:26" ht="18.75" customHeight="1" x14ac:dyDescent="0.2">
      <c r="A64" s="107"/>
      <c r="B64" s="82" t="s">
        <v>439</v>
      </c>
      <c r="C64" s="85" t="s">
        <v>77</v>
      </c>
      <c r="D64" s="83" t="s">
        <v>2</v>
      </c>
      <c r="E64" s="84" t="s">
        <v>269</v>
      </c>
      <c r="F64" s="85" t="s">
        <v>6</v>
      </c>
      <c r="G64" s="2"/>
      <c r="H64" s="86"/>
      <c r="I64" s="86">
        <v>0</v>
      </c>
      <c r="J64" s="86">
        <v>1432.54</v>
      </c>
      <c r="K64" s="77">
        <f t="shared" si="8"/>
        <v>1432.54</v>
      </c>
      <c r="L64" s="87">
        <v>0.24229999999999999</v>
      </c>
      <c r="M64" s="79">
        <f t="shared" si="9"/>
        <v>1779.64</v>
      </c>
      <c r="N64" s="88"/>
      <c r="O64" s="79">
        <f t="shared" si="10"/>
        <v>0</v>
      </c>
      <c r="P64" s="79">
        <f t="shared" si="11"/>
        <v>0</v>
      </c>
      <c r="Q64" s="89">
        <f>IFERROR(ROUND(ROUND(M64,2)*ROUND(G64,2),2),0)</f>
        <v>0</v>
      </c>
      <c r="R64" s="168"/>
      <c r="S64" s="108"/>
      <c r="T64" s="19" t="str">
        <f>B64</f>
        <v>3.2</v>
      </c>
      <c r="U64" s="81" t="b">
        <f>IF(J64=0,Q64-O64-(TRUNC(TRUNC(H64*(1+L64),2)*G64,2)))</f>
        <v>0</v>
      </c>
      <c r="V64" s="108"/>
      <c r="W64" s="108"/>
      <c r="X64" s="108"/>
      <c r="Y64" s="108"/>
      <c r="Z64" s="109"/>
    </row>
    <row r="65" spans="1:26" ht="18.75" customHeight="1" x14ac:dyDescent="0.2">
      <c r="A65" s="107"/>
      <c r="B65" s="82" t="s">
        <v>440</v>
      </c>
      <c r="C65" s="85" t="s">
        <v>78</v>
      </c>
      <c r="D65" s="83" t="s">
        <v>2</v>
      </c>
      <c r="E65" s="84" t="s">
        <v>270</v>
      </c>
      <c r="F65" s="85" t="s">
        <v>6</v>
      </c>
      <c r="G65" s="2"/>
      <c r="H65" s="86"/>
      <c r="I65" s="86">
        <v>0</v>
      </c>
      <c r="J65" s="86">
        <v>1432.54</v>
      </c>
      <c r="K65" s="77">
        <f t="shared" si="8"/>
        <v>1432.54</v>
      </c>
      <c r="L65" s="87">
        <v>0.24229999999999999</v>
      </c>
      <c r="M65" s="79">
        <f t="shared" si="9"/>
        <v>1779.64</v>
      </c>
      <c r="N65" s="88"/>
      <c r="O65" s="79">
        <f t="shared" si="10"/>
        <v>0</v>
      </c>
      <c r="P65" s="79">
        <f t="shared" si="11"/>
        <v>0</v>
      </c>
      <c r="Q65" s="89">
        <f>IFERROR(ROUND(ROUND(M65,2)*ROUND(G65,2),2),0)</f>
        <v>0</v>
      </c>
      <c r="R65" s="168"/>
      <c r="S65" s="108"/>
      <c r="T65" s="19" t="str">
        <f>B65</f>
        <v>3.3</v>
      </c>
      <c r="U65" s="81" t="b">
        <f>IF(J65=0,Q65-O65-(TRUNC(TRUNC(H65*(1+L65),2)*G65,2)))</f>
        <v>0</v>
      </c>
      <c r="V65" s="108"/>
      <c r="W65" s="108"/>
      <c r="X65" s="108"/>
      <c r="Y65" s="108"/>
      <c r="Z65" s="109"/>
    </row>
    <row r="66" spans="1:26" ht="18.75" customHeight="1" x14ac:dyDescent="0.2">
      <c r="A66" s="107"/>
      <c r="B66" s="82" t="s">
        <v>441</v>
      </c>
      <c r="C66" s="85" t="s">
        <v>79</v>
      </c>
      <c r="D66" s="83" t="s">
        <v>2</v>
      </c>
      <c r="E66" s="84" t="s">
        <v>271</v>
      </c>
      <c r="F66" s="85" t="s">
        <v>3</v>
      </c>
      <c r="G66" s="2"/>
      <c r="H66" s="86"/>
      <c r="I66" s="86">
        <v>6.15</v>
      </c>
      <c r="J66" s="86">
        <v>2.71</v>
      </c>
      <c r="K66" s="77">
        <f t="shared" si="8"/>
        <v>8.86</v>
      </c>
      <c r="L66" s="87">
        <v>0.24229999999999999</v>
      </c>
      <c r="M66" s="79">
        <f t="shared" si="9"/>
        <v>11.01</v>
      </c>
      <c r="N66" s="88"/>
      <c r="O66" s="79">
        <f t="shared" si="10"/>
        <v>0</v>
      </c>
      <c r="P66" s="79">
        <f t="shared" si="11"/>
        <v>0</v>
      </c>
      <c r="Q66" s="89">
        <f>IFERROR(ROUND(ROUND(M66,2)*ROUND(G66,2),2),0)</f>
        <v>0</v>
      </c>
      <c r="R66" s="168"/>
      <c r="S66" s="108"/>
      <c r="T66" s="19" t="str">
        <f>B66</f>
        <v>3.4</v>
      </c>
      <c r="U66" s="19" t="b">
        <f>IF(J66=0,Q66-O66-(TRUNC(TRUNC(H66*(1+L66),2)*G66,2)))</f>
        <v>0</v>
      </c>
      <c r="V66" s="108"/>
      <c r="W66" s="108"/>
      <c r="X66" s="108"/>
      <c r="Y66" s="108"/>
      <c r="Z66" s="109"/>
    </row>
    <row r="67" spans="1:26" ht="6" customHeight="1" x14ac:dyDescent="0.2">
      <c r="A67" s="107"/>
      <c r="B67" s="90"/>
      <c r="C67" s="90"/>
      <c r="D67" s="115"/>
      <c r="E67" s="116"/>
      <c r="F67" s="90"/>
      <c r="G67" s="95"/>
      <c r="H67" s="95"/>
      <c r="I67" s="95"/>
      <c r="J67" s="95"/>
      <c r="K67" s="110"/>
      <c r="L67" s="111"/>
      <c r="M67" s="95"/>
      <c r="N67" s="95"/>
      <c r="O67" s="88"/>
      <c r="P67" s="88"/>
      <c r="Q67" s="89"/>
      <c r="R67" s="169"/>
      <c r="S67" s="112"/>
      <c r="T67" s="113"/>
      <c r="U67" s="113"/>
      <c r="V67" s="112"/>
      <c r="W67" s="112"/>
      <c r="X67" s="112"/>
      <c r="Y67" s="112"/>
      <c r="Z67" s="107"/>
    </row>
    <row r="68" spans="1:26" ht="15" customHeight="1" x14ac:dyDescent="0.2">
      <c r="A68" s="15"/>
      <c r="B68" s="97"/>
      <c r="C68" s="98"/>
      <c r="D68" s="98"/>
      <c r="E68" s="98"/>
      <c r="F68" s="98"/>
      <c r="G68" s="98"/>
      <c r="H68" s="98"/>
      <c r="I68" s="98"/>
      <c r="J68" s="98"/>
      <c r="K68" s="98"/>
      <c r="L68" s="71"/>
      <c r="M68" s="99" t="str">
        <f>CONCATENATE("Subtotal ",E62)</f>
        <v>Subtotal INSTALAÇÕES PROVISÓRIAS</v>
      </c>
      <c r="N68" s="100"/>
      <c r="O68" s="100">
        <f>SUM(O63:O66)</f>
        <v>0</v>
      </c>
      <c r="P68" s="100">
        <f>SUM(P63:P66)</f>
        <v>0</v>
      </c>
      <c r="Q68" s="101">
        <f>SUM(Q63:Q66)</f>
        <v>0</v>
      </c>
      <c r="R68" s="167"/>
      <c r="S68" s="19">
        <v>1</v>
      </c>
      <c r="T68" s="19"/>
      <c r="U68" s="19"/>
      <c r="V68" s="81">
        <f>SUM(N68:P68)</f>
        <v>0</v>
      </c>
      <c r="W68" s="19" t="str">
        <f>IF(V68&lt;&gt;Q68,"erro","ok")</f>
        <v>ok</v>
      </c>
      <c r="X68" s="19"/>
      <c r="Y68" s="19"/>
      <c r="Z68" s="20"/>
    </row>
    <row r="69" spans="1:26" ht="6" customHeight="1" x14ac:dyDescent="0.2">
      <c r="A69" s="63"/>
      <c r="B69" s="102"/>
      <c r="C69" s="103"/>
      <c r="D69" s="104"/>
      <c r="E69" s="104"/>
      <c r="F69" s="103"/>
      <c r="G69" s="103"/>
      <c r="H69" s="103"/>
      <c r="I69" s="103"/>
      <c r="J69" s="103"/>
      <c r="K69" s="103"/>
      <c r="L69" s="66"/>
      <c r="M69" s="103"/>
      <c r="N69" s="103"/>
      <c r="O69" s="103"/>
      <c r="P69" s="103"/>
      <c r="Q69" s="105"/>
      <c r="R69" s="164"/>
      <c r="S69" s="19"/>
      <c r="T69" s="19">
        <f>B69</f>
        <v>0</v>
      </c>
      <c r="U69" s="19">
        <f>IF(J69=0,Q69-O69-(TRUNC(TRUNC(H69*(1+L69),2)*G69,2)))</f>
        <v>0</v>
      </c>
      <c r="V69" s="19"/>
      <c r="W69" s="19"/>
      <c r="X69" s="19"/>
      <c r="Y69" s="19"/>
      <c r="Z69" s="20"/>
    </row>
    <row r="70" spans="1:26" ht="15" customHeight="1" x14ac:dyDescent="0.2">
      <c r="A70" s="15"/>
      <c r="B70" s="68">
        <v>4</v>
      </c>
      <c r="C70" s="69"/>
      <c r="D70" s="69"/>
      <c r="E70" s="70" t="s">
        <v>22</v>
      </c>
      <c r="F70" s="70"/>
      <c r="G70" s="70"/>
      <c r="H70" s="70"/>
      <c r="I70" s="70"/>
      <c r="J70" s="70"/>
      <c r="K70" s="70"/>
      <c r="L70" s="71"/>
      <c r="M70" s="70"/>
      <c r="N70" s="70"/>
      <c r="O70" s="70"/>
      <c r="P70" s="70"/>
      <c r="Q70" s="72">
        <f>Q75</f>
        <v>0</v>
      </c>
      <c r="R70" s="164"/>
      <c r="S70" s="19"/>
      <c r="T70" s="19">
        <f>B70</f>
        <v>4</v>
      </c>
      <c r="U70" s="106">
        <f>IF(J70=0,Q70-O70-(TRUNC(TRUNC(H70*(1+L70),2)*G70,2)))</f>
        <v>0</v>
      </c>
      <c r="V70" s="19"/>
      <c r="W70" s="19"/>
      <c r="X70" s="19"/>
      <c r="Y70" s="19"/>
      <c r="Z70" s="20"/>
    </row>
    <row r="71" spans="1:26" ht="18.75" customHeight="1" x14ac:dyDescent="0.2">
      <c r="A71" s="107"/>
      <c r="B71" s="82" t="s">
        <v>442</v>
      </c>
      <c r="C71" s="85">
        <v>90777</v>
      </c>
      <c r="D71" s="83" t="s">
        <v>0</v>
      </c>
      <c r="E71" s="117" t="s">
        <v>392</v>
      </c>
      <c r="F71" s="85" t="s">
        <v>1</v>
      </c>
      <c r="G71" s="2"/>
      <c r="H71" s="86"/>
      <c r="I71" s="86">
        <v>125.11</v>
      </c>
      <c r="J71" s="86">
        <v>0</v>
      </c>
      <c r="K71" s="77">
        <f t="shared" ref="K71:K73" si="12">I71+J71</f>
        <v>125.11</v>
      </c>
      <c r="L71" s="87">
        <v>0.24229999999999999</v>
      </c>
      <c r="M71" s="79">
        <f t="shared" ref="M71:M73" si="13">IFERROR(IF(L71="-",ROUND(K71,2),(ROUND(K71*(1+L71),2))),"-")</f>
        <v>155.41999999999999</v>
      </c>
      <c r="N71" s="88"/>
      <c r="O71" s="79">
        <f t="shared" ref="O71:O73" si="14">IF(($J71=0),$Q71,IF(I71=0,0,IF($L71&lt;&gt;"-",IFERROR(TRUNC(TRUNC((I71*(1+$L71)),2)*$G71,2),0),IFERROR(TRUNC(I71*$G71,2),0))))</f>
        <v>0</v>
      </c>
      <c r="P71" s="79">
        <f t="shared" ref="P71:P73" si="15">IF(J71=0,0,Q71-O71)</f>
        <v>0</v>
      </c>
      <c r="Q71" s="89">
        <f>IFERROR(ROUND(ROUND(M71,2)*ROUND(G71,2),2),0)</f>
        <v>0</v>
      </c>
      <c r="R71" s="168"/>
      <c r="S71" s="108"/>
      <c r="T71" s="19" t="str">
        <f>B71</f>
        <v>4.1</v>
      </c>
      <c r="U71" s="81">
        <f>IF(J71=0,Q71-O71-(TRUNC(TRUNC(H71*(1+L71),2)*G71,2)))</f>
        <v>0</v>
      </c>
      <c r="V71" s="108"/>
      <c r="W71" s="108"/>
      <c r="X71" s="108"/>
      <c r="Y71" s="108"/>
      <c r="Z71" s="109"/>
    </row>
    <row r="72" spans="1:26" ht="18.75" customHeight="1" x14ac:dyDescent="0.2">
      <c r="A72" s="107"/>
      <c r="B72" s="82" t="s">
        <v>443</v>
      </c>
      <c r="C72" s="74">
        <v>100534</v>
      </c>
      <c r="D72" s="83" t="s">
        <v>0</v>
      </c>
      <c r="E72" s="84" t="s">
        <v>394</v>
      </c>
      <c r="F72" s="85" t="s">
        <v>6</v>
      </c>
      <c r="G72" s="2"/>
      <c r="H72" s="86"/>
      <c r="I72" s="86">
        <v>6061.5</v>
      </c>
      <c r="J72" s="86">
        <v>0</v>
      </c>
      <c r="K72" s="77">
        <f t="shared" si="12"/>
        <v>6061.5</v>
      </c>
      <c r="L72" s="87">
        <v>0.24229999999999999</v>
      </c>
      <c r="M72" s="79">
        <f t="shared" si="13"/>
        <v>7530.2</v>
      </c>
      <c r="N72" s="88"/>
      <c r="O72" s="79">
        <f t="shared" si="14"/>
        <v>0</v>
      </c>
      <c r="P72" s="79">
        <f t="shared" si="15"/>
        <v>0</v>
      </c>
      <c r="Q72" s="89">
        <f>IFERROR(ROUND(ROUND(M72,2)*ROUND(G72,2),2),0)</f>
        <v>0</v>
      </c>
      <c r="R72" s="168"/>
      <c r="S72" s="108"/>
      <c r="T72" s="19" t="str">
        <f>B72</f>
        <v>4.2</v>
      </c>
      <c r="U72" s="19">
        <f>IF(J72=0,Q72-O72-(TRUNC(TRUNC(H72*(1+L72),2)*G72,2)))</f>
        <v>0</v>
      </c>
      <c r="V72" s="108"/>
      <c r="W72" s="108"/>
      <c r="X72" s="108"/>
      <c r="Y72" s="108"/>
      <c r="Z72" s="109"/>
    </row>
    <row r="73" spans="1:26" ht="18.75" customHeight="1" x14ac:dyDescent="0.2">
      <c r="A73" s="107"/>
      <c r="B73" s="82" t="s">
        <v>444</v>
      </c>
      <c r="C73" s="74">
        <v>93572</v>
      </c>
      <c r="D73" s="83" t="s">
        <v>0</v>
      </c>
      <c r="E73" s="84" t="s">
        <v>393</v>
      </c>
      <c r="F73" s="85" t="s">
        <v>6</v>
      </c>
      <c r="G73" s="2"/>
      <c r="H73" s="86"/>
      <c r="I73" s="86">
        <v>12067.15</v>
      </c>
      <c r="J73" s="86">
        <v>0</v>
      </c>
      <c r="K73" s="77">
        <f t="shared" si="12"/>
        <v>12067.15</v>
      </c>
      <c r="L73" s="87">
        <v>0.24229999999999999</v>
      </c>
      <c r="M73" s="79">
        <f t="shared" si="13"/>
        <v>14991.02</v>
      </c>
      <c r="N73" s="88"/>
      <c r="O73" s="79">
        <f t="shared" si="14"/>
        <v>0</v>
      </c>
      <c r="P73" s="79">
        <f t="shared" si="15"/>
        <v>0</v>
      </c>
      <c r="Q73" s="89">
        <f>IFERROR(ROUND(ROUND(M73,2)*ROUND(G73,2),2),0)</f>
        <v>0</v>
      </c>
      <c r="R73" s="168"/>
      <c r="S73" s="108"/>
      <c r="T73" s="19" t="str">
        <f>B73</f>
        <v>4.3</v>
      </c>
      <c r="U73" s="19">
        <f>IF(J73=0,Q73-O73-(TRUNC(TRUNC(H73*(1+L73),2)*G73,2)))</f>
        <v>0</v>
      </c>
      <c r="V73" s="108"/>
      <c r="W73" s="108"/>
      <c r="X73" s="108"/>
      <c r="Y73" s="108"/>
      <c r="Z73" s="109"/>
    </row>
    <row r="74" spans="1:26" ht="6" customHeight="1" x14ac:dyDescent="0.2">
      <c r="A74" s="107"/>
      <c r="B74" s="90"/>
      <c r="C74" s="90"/>
      <c r="D74" s="93"/>
      <c r="E74" s="94"/>
      <c r="F74" s="90"/>
      <c r="G74" s="95"/>
      <c r="H74" s="95"/>
      <c r="I74" s="95"/>
      <c r="J74" s="95"/>
      <c r="K74" s="95"/>
      <c r="L74" s="96"/>
      <c r="M74" s="95"/>
      <c r="N74" s="95"/>
      <c r="O74" s="88"/>
      <c r="P74" s="88"/>
      <c r="Q74" s="89"/>
      <c r="R74" s="169"/>
      <c r="S74" s="112"/>
      <c r="T74" s="113"/>
      <c r="U74" s="113"/>
      <c r="V74" s="112"/>
      <c r="W74" s="112"/>
      <c r="X74" s="112"/>
      <c r="Y74" s="112"/>
      <c r="Z74" s="107"/>
    </row>
    <row r="75" spans="1:26" ht="15" customHeight="1" x14ac:dyDescent="0.2">
      <c r="A75" s="15"/>
      <c r="B75" s="97"/>
      <c r="C75" s="98"/>
      <c r="D75" s="98"/>
      <c r="E75" s="98"/>
      <c r="F75" s="98"/>
      <c r="G75" s="98"/>
      <c r="H75" s="98"/>
      <c r="I75" s="98"/>
      <c r="J75" s="98"/>
      <c r="K75" s="98"/>
      <c r="L75" s="71"/>
      <c r="M75" s="99" t="str">
        <f>CONCATENATE("Subtotal ",E70)</f>
        <v>Subtotal ADMINISTRAÇÃO LOCAL</v>
      </c>
      <c r="N75" s="100"/>
      <c r="O75" s="100">
        <f>SUM(O71:O73)</f>
        <v>0</v>
      </c>
      <c r="P75" s="100">
        <f>SUM(P71:P73)</f>
        <v>0</v>
      </c>
      <c r="Q75" s="101">
        <f>SUM(Q71:Q73)</f>
        <v>0</v>
      </c>
      <c r="R75" s="167"/>
      <c r="S75" s="19">
        <v>1</v>
      </c>
      <c r="T75" s="19"/>
      <c r="U75" s="19"/>
      <c r="V75" s="81">
        <f>SUM(N75:P75)</f>
        <v>0</v>
      </c>
      <c r="W75" s="19" t="str">
        <f>IF(V75&lt;&gt;Q75,"erro","ok")</f>
        <v>ok</v>
      </c>
      <c r="X75" s="19"/>
      <c r="Y75" s="19"/>
      <c r="Z75" s="20"/>
    </row>
    <row r="76" spans="1:26" ht="6" customHeight="1" x14ac:dyDescent="0.2">
      <c r="A76" s="63"/>
      <c r="B76" s="102"/>
      <c r="C76" s="103"/>
      <c r="D76" s="104"/>
      <c r="E76" s="104"/>
      <c r="F76" s="103"/>
      <c r="G76" s="103"/>
      <c r="H76" s="103"/>
      <c r="I76" s="103"/>
      <c r="J76" s="103"/>
      <c r="K76" s="103"/>
      <c r="L76" s="66"/>
      <c r="M76" s="103"/>
      <c r="N76" s="103"/>
      <c r="O76" s="103"/>
      <c r="P76" s="103"/>
      <c r="Q76" s="105"/>
      <c r="R76" s="164"/>
      <c r="S76" s="19"/>
      <c r="T76" s="19">
        <f>B76</f>
        <v>0</v>
      </c>
      <c r="U76" s="19">
        <f>IF(J76=0,Q76-O76-(TRUNC(TRUNC(H76*(1+L76),2)*G76,2)))</f>
        <v>0</v>
      </c>
      <c r="V76" s="19"/>
      <c r="W76" s="19"/>
      <c r="X76" s="19"/>
      <c r="Y76" s="19"/>
      <c r="Z76" s="20"/>
    </row>
    <row r="77" spans="1:26" ht="15" customHeight="1" x14ac:dyDescent="0.2">
      <c r="A77" s="15"/>
      <c r="B77" s="68">
        <v>5</v>
      </c>
      <c r="C77" s="69"/>
      <c r="D77" s="69"/>
      <c r="E77" s="70" t="s">
        <v>80</v>
      </c>
      <c r="F77" s="70"/>
      <c r="G77" s="70"/>
      <c r="H77" s="70"/>
      <c r="I77" s="70"/>
      <c r="J77" s="70"/>
      <c r="K77" s="70"/>
      <c r="L77" s="71"/>
      <c r="M77" s="70"/>
      <c r="N77" s="70"/>
      <c r="O77" s="70"/>
      <c r="P77" s="70"/>
      <c r="Q77" s="72">
        <f>Q84</f>
        <v>0</v>
      </c>
      <c r="R77" s="164"/>
      <c r="S77" s="19"/>
      <c r="T77" s="19">
        <f>B77</f>
        <v>5</v>
      </c>
      <c r="U77" s="106">
        <f>IF(J77=0,Q77-O77-(TRUNC(TRUNC(H77*(1+L77),2)*G77,2)))</f>
        <v>0</v>
      </c>
      <c r="V77" s="19"/>
      <c r="W77" s="19"/>
      <c r="X77" s="19"/>
      <c r="Y77" s="19"/>
      <c r="Z77" s="20"/>
    </row>
    <row r="78" spans="1:26" ht="18.75" customHeight="1" x14ac:dyDescent="0.2">
      <c r="A78" s="107"/>
      <c r="B78" s="82" t="s">
        <v>445</v>
      </c>
      <c r="C78" s="85" t="s">
        <v>81</v>
      </c>
      <c r="D78" s="83" t="s">
        <v>2</v>
      </c>
      <c r="E78" s="84" t="s">
        <v>272</v>
      </c>
      <c r="F78" s="85" t="s">
        <v>11</v>
      </c>
      <c r="G78" s="2"/>
      <c r="H78" s="86"/>
      <c r="I78" s="86">
        <v>0</v>
      </c>
      <c r="J78" s="86">
        <v>942.53</v>
      </c>
      <c r="K78" s="77">
        <f t="shared" ref="K78:K82" si="16">I78+J78</f>
        <v>942.53</v>
      </c>
      <c r="L78" s="87">
        <v>0.24229999999999999</v>
      </c>
      <c r="M78" s="79">
        <f t="shared" ref="M78:M82" si="17">IFERROR(IF(L78="-",ROUND(K78,2),(ROUND(K78*(1+L78),2))),"-")</f>
        <v>1170.9100000000001</v>
      </c>
      <c r="N78" s="88"/>
      <c r="O78" s="79">
        <f t="shared" ref="O78:O82" si="18">IF(($J78=0),$Q78,IF(I78=0,0,IF($L78&lt;&gt;"-",IFERROR(TRUNC(TRUNC((I78*(1+$L78)),2)*$G78,2),0),IFERROR(TRUNC(I78*$G78,2),0))))</f>
        <v>0</v>
      </c>
      <c r="P78" s="79">
        <f t="shared" ref="P78:P82" si="19">IF(J78=0,0,Q78-O78)</f>
        <v>0</v>
      </c>
      <c r="Q78" s="89">
        <f>IFERROR(ROUND(ROUND(M78,2)*ROUND(G78,2),2),0)</f>
        <v>0</v>
      </c>
      <c r="R78" s="168"/>
      <c r="S78" s="108"/>
      <c r="T78" s="19" t="str">
        <f>B78</f>
        <v>5.1</v>
      </c>
      <c r="U78" s="81" t="b">
        <f>IF(J78=0,Q78-O78-(TRUNC(TRUNC(H78*(1+L78),2)*G78,2)))</f>
        <v>0</v>
      </c>
      <c r="V78" s="108"/>
      <c r="W78" s="108"/>
      <c r="X78" s="108"/>
      <c r="Y78" s="108"/>
      <c r="Z78" s="109"/>
    </row>
    <row r="79" spans="1:26" ht="18.75" customHeight="1" x14ac:dyDescent="0.2">
      <c r="A79" s="107"/>
      <c r="B79" s="82" t="s">
        <v>446</v>
      </c>
      <c r="C79" s="85" t="s">
        <v>82</v>
      </c>
      <c r="D79" s="83" t="s">
        <v>2</v>
      </c>
      <c r="E79" s="84" t="s">
        <v>273</v>
      </c>
      <c r="F79" s="85" t="s">
        <v>5</v>
      </c>
      <c r="G79" s="2"/>
      <c r="H79" s="86"/>
      <c r="I79" s="86">
        <v>0.82</v>
      </c>
      <c r="J79" s="86">
        <v>80.31</v>
      </c>
      <c r="K79" s="77">
        <f t="shared" si="16"/>
        <v>81.13</v>
      </c>
      <c r="L79" s="87">
        <v>0.24229999999999999</v>
      </c>
      <c r="M79" s="79">
        <f t="shared" si="17"/>
        <v>100.79</v>
      </c>
      <c r="N79" s="88"/>
      <c r="O79" s="79">
        <f t="shared" si="18"/>
        <v>0</v>
      </c>
      <c r="P79" s="79">
        <f t="shared" si="19"/>
        <v>0</v>
      </c>
      <c r="Q79" s="89">
        <f>IFERROR(ROUND(ROUND(M79,2)*ROUND(G79,2),2),0)</f>
        <v>0</v>
      </c>
      <c r="R79" s="168"/>
      <c r="S79" s="108"/>
      <c r="T79" s="19" t="str">
        <f>B79</f>
        <v>5.2</v>
      </c>
      <c r="U79" s="19" t="b">
        <f>IF(J79=0,Q79-O79-(TRUNC(TRUNC(H79*(1+L79),2)*G79,2)))</f>
        <v>0</v>
      </c>
      <c r="V79" s="108"/>
      <c r="W79" s="108"/>
      <c r="X79" s="108"/>
      <c r="Y79" s="108"/>
      <c r="Z79" s="109"/>
    </row>
    <row r="80" spans="1:26" ht="18.75" customHeight="1" x14ac:dyDescent="0.2">
      <c r="A80" s="107"/>
      <c r="B80" s="82" t="s">
        <v>447</v>
      </c>
      <c r="C80" s="85" t="s">
        <v>83</v>
      </c>
      <c r="D80" s="83" t="s">
        <v>2</v>
      </c>
      <c r="E80" s="84" t="s">
        <v>484</v>
      </c>
      <c r="F80" s="85" t="s">
        <v>5</v>
      </c>
      <c r="G80" s="2"/>
      <c r="H80" s="86"/>
      <c r="I80" s="86">
        <v>88.4</v>
      </c>
      <c r="J80" s="86">
        <v>0</v>
      </c>
      <c r="K80" s="77">
        <f t="shared" si="16"/>
        <v>88.4</v>
      </c>
      <c r="L80" s="87">
        <v>0.24229999999999999</v>
      </c>
      <c r="M80" s="79">
        <f t="shared" si="17"/>
        <v>109.82</v>
      </c>
      <c r="N80" s="88"/>
      <c r="O80" s="79">
        <f t="shared" si="18"/>
        <v>0</v>
      </c>
      <c r="P80" s="79">
        <f t="shared" si="19"/>
        <v>0</v>
      </c>
      <c r="Q80" s="89">
        <f>IFERROR(ROUND(ROUND(M80,2)*ROUND(G80,2),2),0)</f>
        <v>0</v>
      </c>
      <c r="R80" s="168"/>
      <c r="S80" s="108"/>
      <c r="T80" s="19" t="str">
        <f>B80</f>
        <v>5.3</v>
      </c>
      <c r="U80" s="81">
        <f>IF(J80=0,Q80-O80-(TRUNC(TRUNC(H80*(1+L80),2)*G80,2)))</f>
        <v>0</v>
      </c>
      <c r="V80" s="108"/>
      <c r="W80" s="108"/>
      <c r="X80" s="108"/>
      <c r="Y80" s="108"/>
      <c r="Z80" s="109"/>
    </row>
    <row r="81" spans="1:26" ht="18.75" customHeight="1" x14ac:dyDescent="0.2">
      <c r="A81" s="107"/>
      <c r="B81" s="82" t="s">
        <v>448</v>
      </c>
      <c r="C81" s="85" t="s">
        <v>84</v>
      </c>
      <c r="D81" s="83" t="s">
        <v>2</v>
      </c>
      <c r="E81" s="84" t="s">
        <v>274</v>
      </c>
      <c r="F81" s="85" t="s">
        <v>5</v>
      </c>
      <c r="G81" s="2"/>
      <c r="H81" s="86"/>
      <c r="I81" s="86">
        <v>53.6</v>
      </c>
      <c r="J81" s="86">
        <v>0</v>
      </c>
      <c r="K81" s="77">
        <f t="shared" si="16"/>
        <v>53.6</v>
      </c>
      <c r="L81" s="87">
        <v>0.24229999999999999</v>
      </c>
      <c r="M81" s="79">
        <f t="shared" si="17"/>
        <v>66.59</v>
      </c>
      <c r="N81" s="88"/>
      <c r="O81" s="79">
        <f t="shared" si="18"/>
        <v>0</v>
      </c>
      <c r="P81" s="79">
        <f t="shared" si="19"/>
        <v>0</v>
      </c>
      <c r="Q81" s="89">
        <f>IFERROR(ROUND(ROUND(M81,2)*ROUND(G81,2),2),0)</f>
        <v>0</v>
      </c>
      <c r="R81" s="168"/>
      <c r="S81" s="108"/>
      <c r="T81" s="19" t="str">
        <f>B81</f>
        <v>5.4</v>
      </c>
      <c r="U81" s="81">
        <f>IF(J81=0,Q81-O81-(TRUNC(TRUNC(H81*(1+L81),2)*G81,2)))</f>
        <v>0</v>
      </c>
      <c r="V81" s="108"/>
      <c r="W81" s="108"/>
      <c r="X81" s="108"/>
      <c r="Y81" s="108"/>
      <c r="Z81" s="109"/>
    </row>
    <row r="82" spans="1:26" ht="18.75" customHeight="1" x14ac:dyDescent="0.2">
      <c r="A82" s="107"/>
      <c r="B82" s="82" t="s">
        <v>449</v>
      </c>
      <c r="C82" s="85" t="s">
        <v>85</v>
      </c>
      <c r="D82" s="83" t="s">
        <v>2</v>
      </c>
      <c r="E82" s="84" t="s">
        <v>275</v>
      </c>
      <c r="F82" s="85" t="s">
        <v>3</v>
      </c>
      <c r="G82" s="2"/>
      <c r="H82" s="86"/>
      <c r="I82" s="86">
        <v>46.26</v>
      </c>
      <c r="J82" s="86">
        <v>167.67</v>
      </c>
      <c r="K82" s="77">
        <f t="shared" si="16"/>
        <v>213.92999999999998</v>
      </c>
      <c r="L82" s="87">
        <v>0.24229999999999999</v>
      </c>
      <c r="M82" s="79">
        <f t="shared" si="17"/>
        <v>265.77</v>
      </c>
      <c r="N82" s="88"/>
      <c r="O82" s="79">
        <f t="shared" si="18"/>
        <v>0</v>
      </c>
      <c r="P82" s="79">
        <f t="shared" si="19"/>
        <v>0</v>
      </c>
      <c r="Q82" s="89">
        <f>IFERROR(ROUND(ROUND(M82,2)*ROUND(G82,2),2),0)</f>
        <v>0</v>
      </c>
      <c r="R82" s="168"/>
      <c r="S82" s="108"/>
      <c r="T82" s="19" t="str">
        <f>B82</f>
        <v>5.5</v>
      </c>
      <c r="U82" s="19" t="b">
        <f>IF(J82=0,Q82-O82-(TRUNC(TRUNC(H82*(1+L82),2)*G82,2)))</f>
        <v>0</v>
      </c>
      <c r="V82" s="108"/>
      <c r="W82" s="108"/>
      <c r="X82" s="108"/>
      <c r="Y82" s="108"/>
      <c r="Z82" s="109"/>
    </row>
    <row r="83" spans="1:26" ht="6" customHeight="1" x14ac:dyDescent="0.2">
      <c r="A83" s="107"/>
      <c r="B83" s="118"/>
      <c r="C83" s="119"/>
      <c r="D83" s="119"/>
      <c r="E83" s="120"/>
      <c r="F83" s="119"/>
      <c r="G83" s="121"/>
      <c r="H83" s="122"/>
      <c r="I83" s="122"/>
      <c r="J83" s="122"/>
      <c r="K83" s="123"/>
      <c r="L83" s="124"/>
      <c r="M83" s="125"/>
      <c r="N83" s="125"/>
      <c r="O83" s="125"/>
      <c r="P83" s="125"/>
      <c r="Q83" s="126"/>
      <c r="R83" s="168"/>
      <c r="S83" s="108"/>
      <c r="T83" s="19">
        <f>B83</f>
        <v>0</v>
      </c>
      <c r="U83" s="106">
        <f>IF(J83=0,Q83-O83-(TRUNC(TRUNC(H83*(1+L83),2)*G83,2)))</f>
        <v>0</v>
      </c>
      <c r="V83" s="108"/>
      <c r="W83" s="108"/>
      <c r="X83" s="108"/>
      <c r="Y83" s="108"/>
      <c r="Z83" s="109"/>
    </row>
    <row r="84" spans="1:26" ht="15" customHeight="1" x14ac:dyDescent="0.2">
      <c r="A84" s="15"/>
      <c r="B84" s="97"/>
      <c r="C84" s="98"/>
      <c r="D84" s="98"/>
      <c r="E84" s="98"/>
      <c r="F84" s="98"/>
      <c r="G84" s="98"/>
      <c r="H84" s="98"/>
      <c r="I84" s="98"/>
      <c r="J84" s="98"/>
      <c r="K84" s="98"/>
      <c r="L84" s="71"/>
      <c r="M84" s="99" t="str">
        <f>CONCATENATE("Subtotal ",E77)</f>
        <v>Subtotal MOVIMENTO DE TERRA</v>
      </c>
      <c r="N84" s="100"/>
      <c r="O84" s="100">
        <f>SUM(O78:O83)</f>
        <v>0</v>
      </c>
      <c r="P84" s="100">
        <f>SUM(P78:P83)</f>
        <v>0</v>
      </c>
      <c r="Q84" s="101">
        <f>SUM(Q78:Q83)</f>
        <v>0</v>
      </c>
      <c r="R84" s="167"/>
      <c r="S84" s="19">
        <v>1</v>
      </c>
      <c r="T84" s="19"/>
      <c r="U84" s="19"/>
      <c r="V84" s="81">
        <f>SUM(N84:P84)</f>
        <v>0</v>
      </c>
      <c r="W84" s="19" t="str">
        <f>IF(V84&lt;&gt;Q84,"erro","ok")</f>
        <v>ok</v>
      </c>
      <c r="X84" s="19"/>
      <c r="Y84" s="19"/>
      <c r="Z84" s="20"/>
    </row>
    <row r="85" spans="1:26" ht="6" customHeight="1" x14ac:dyDescent="0.2">
      <c r="A85" s="63"/>
      <c r="B85" s="102"/>
      <c r="C85" s="103"/>
      <c r="D85" s="104"/>
      <c r="E85" s="104"/>
      <c r="F85" s="103"/>
      <c r="G85" s="103"/>
      <c r="H85" s="103"/>
      <c r="I85" s="103"/>
      <c r="J85" s="103"/>
      <c r="K85" s="103"/>
      <c r="L85" s="66"/>
      <c r="M85" s="103"/>
      <c r="N85" s="103"/>
      <c r="O85" s="103"/>
      <c r="P85" s="103"/>
      <c r="Q85" s="105"/>
      <c r="R85" s="164"/>
      <c r="S85" s="19"/>
      <c r="T85" s="19">
        <f>B85</f>
        <v>0</v>
      </c>
      <c r="U85" s="19">
        <f>IF(J85=0,Q85-O85-(TRUNC(TRUNC(H85*(1+L85),2)*G85,2)))</f>
        <v>0</v>
      </c>
      <c r="V85" s="19"/>
      <c r="W85" s="19"/>
      <c r="X85" s="19"/>
      <c r="Y85" s="19"/>
      <c r="Z85" s="20"/>
    </row>
    <row r="86" spans="1:26" ht="15" customHeight="1" x14ac:dyDescent="0.2">
      <c r="A86" s="15"/>
      <c r="B86" s="68">
        <v>6</v>
      </c>
      <c r="C86" s="69"/>
      <c r="D86" s="69"/>
      <c r="E86" s="70" t="s">
        <v>86</v>
      </c>
      <c r="F86" s="70"/>
      <c r="G86" s="70"/>
      <c r="H86" s="70"/>
      <c r="I86" s="70"/>
      <c r="J86" s="70"/>
      <c r="K86" s="70"/>
      <c r="L86" s="71"/>
      <c r="M86" s="70"/>
      <c r="N86" s="70"/>
      <c r="O86" s="70"/>
      <c r="P86" s="70"/>
      <c r="Q86" s="72">
        <f>Q113</f>
        <v>0</v>
      </c>
      <c r="R86" s="164"/>
      <c r="S86" s="19"/>
      <c r="T86" s="19">
        <f>B86</f>
        <v>6</v>
      </c>
      <c r="U86" s="106">
        <f>IF(J86=0,Q86-O86-(TRUNC(TRUNC(H86*(1+L86),2)*G86,2)))</f>
        <v>0</v>
      </c>
      <c r="V86" s="19"/>
      <c r="W86" s="19"/>
      <c r="X86" s="19"/>
      <c r="Y86" s="19"/>
      <c r="Z86" s="20"/>
    </row>
    <row r="87" spans="1:26" ht="18.75" customHeight="1" x14ac:dyDescent="0.2">
      <c r="A87" s="107"/>
      <c r="B87" s="82" t="s">
        <v>450</v>
      </c>
      <c r="C87" s="85" t="s">
        <v>87</v>
      </c>
      <c r="D87" s="83" t="s">
        <v>2</v>
      </c>
      <c r="E87" s="84" t="s">
        <v>276</v>
      </c>
      <c r="F87" s="85" t="s">
        <v>7</v>
      </c>
      <c r="G87" s="2"/>
      <c r="H87" s="86"/>
      <c r="I87" s="86">
        <v>19.52</v>
      </c>
      <c r="J87" s="86">
        <v>8.8699999999999992</v>
      </c>
      <c r="K87" s="77">
        <f t="shared" ref="K87:K111" si="20">I87+J87</f>
        <v>28.39</v>
      </c>
      <c r="L87" s="87">
        <v>0.24229999999999999</v>
      </c>
      <c r="M87" s="79">
        <f t="shared" ref="M87:M111" si="21">IFERROR(IF(L87="-",ROUND(K87,2),(ROUND(K87*(1+L87),2))),"-")</f>
        <v>35.270000000000003</v>
      </c>
      <c r="N87" s="88"/>
      <c r="O87" s="79">
        <f t="shared" ref="O87:O111" si="22">IF(($J87=0),$Q87,IF(I87=0,0,IF($L87&lt;&gt;"-",IFERROR(TRUNC(TRUNC((I87*(1+$L87)),2)*$G87,2),0),IFERROR(TRUNC(I87*$G87,2),0))))</f>
        <v>0</v>
      </c>
      <c r="P87" s="79">
        <f t="shared" ref="P87:P111" si="23">IF(J87=0,0,Q87-O87)</f>
        <v>0</v>
      </c>
      <c r="Q87" s="89">
        <f>IFERROR(ROUND(ROUND(M87,2)*ROUND(G87,2),2),0)</f>
        <v>0</v>
      </c>
      <c r="R87" s="168"/>
      <c r="S87" s="108"/>
      <c r="T87" s="19" t="str">
        <f>B87</f>
        <v>6.1</v>
      </c>
      <c r="U87" s="19" t="b">
        <f>IF(J87=0,Q87-O87-(TRUNC(TRUNC(H87*(1+L87),2)*G87,2)))</f>
        <v>0</v>
      </c>
      <c r="V87" s="108"/>
      <c r="W87" s="108"/>
      <c r="X87" s="108"/>
      <c r="Y87" s="108"/>
      <c r="Z87" s="109"/>
    </row>
    <row r="88" spans="1:26" ht="18.75" customHeight="1" x14ac:dyDescent="0.2">
      <c r="A88" s="107"/>
      <c r="B88" s="82" t="s">
        <v>451</v>
      </c>
      <c r="C88" s="85" t="s">
        <v>88</v>
      </c>
      <c r="D88" s="83" t="s">
        <v>2</v>
      </c>
      <c r="E88" s="84" t="s">
        <v>277</v>
      </c>
      <c r="F88" s="85" t="s">
        <v>5</v>
      </c>
      <c r="G88" s="2"/>
      <c r="H88" s="86"/>
      <c r="I88" s="86">
        <v>127.41</v>
      </c>
      <c r="J88" s="86">
        <v>164.41</v>
      </c>
      <c r="K88" s="77">
        <f t="shared" si="20"/>
        <v>291.82</v>
      </c>
      <c r="L88" s="87">
        <v>0.24229999999999999</v>
      </c>
      <c r="M88" s="79">
        <f t="shared" si="21"/>
        <v>362.53</v>
      </c>
      <c r="N88" s="88"/>
      <c r="O88" s="79">
        <f t="shared" si="22"/>
        <v>0</v>
      </c>
      <c r="P88" s="79">
        <f t="shared" si="23"/>
        <v>0</v>
      </c>
      <c r="Q88" s="89">
        <f>IFERROR(ROUND(ROUND(M88,2)*ROUND(G88,2),2),0)</f>
        <v>0</v>
      </c>
      <c r="R88" s="168"/>
      <c r="S88" s="108"/>
      <c r="T88" s="19" t="str">
        <f>B88</f>
        <v>6.2</v>
      </c>
      <c r="U88" s="19" t="b">
        <f>IF(J88=0,Q88-O88-(TRUNC(TRUNC(H88*(1+L88),2)*G88,2)))</f>
        <v>0</v>
      </c>
      <c r="V88" s="108"/>
      <c r="W88" s="108"/>
      <c r="X88" s="108"/>
      <c r="Y88" s="108"/>
      <c r="Z88" s="109"/>
    </row>
    <row r="89" spans="1:26" ht="18.75" customHeight="1" x14ac:dyDescent="0.2">
      <c r="A89" s="107"/>
      <c r="B89" s="82" t="s">
        <v>452</v>
      </c>
      <c r="C89" s="85" t="s">
        <v>89</v>
      </c>
      <c r="D89" s="83" t="s">
        <v>2</v>
      </c>
      <c r="E89" s="84" t="s">
        <v>485</v>
      </c>
      <c r="F89" s="85" t="s">
        <v>4</v>
      </c>
      <c r="G89" s="2"/>
      <c r="H89" s="86"/>
      <c r="I89" s="86">
        <v>4.6100000000000003</v>
      </c>
      <c r="J89" s="86">
        <v>5.38</v>
      </c>
      <c r="K89" s="77">
        <f t="shared" si="20"/>
        <v>9.99</v>
      </c>
      <c r="L89" s="87">
        <v>0.24229999999999999</v>
      </c>
      <c r="M89" s="79">
        <f t="shared" si="21"/>
        <v>12.41</v>
      </c>
      <c r="N89" s="88"/>
      <c r="O89" s="79">
        <f t="shared" si="22"/>
        <v>0</v>
      </c>
      <c r="P89" s="79">
        <f t="shared" si="23"/>
        <v>0</v>
      </c>
      <c r="Q89" s="89">
        <f>IFERROR(ROUND(ROUND(M89,2)*ROUND(G89,2),2),0)</f>
        <v>0</v>
      </c>
      <c r="R89" s="168"/>
      <c r="S89" s="108"/>
      <c r="T89" s="19" t="str">
        <f>B89</f>
        <v>6.3</v>
      </c>
      <c r="U89" s="19" t="b">
        <f>IF(J89=0,Q89-O89-(TRUNC(TRUNC(H89*(1+L89),2)*G89,2)))</f>
        <v>0</v>
      </c>
      <c r="V89" s="108"/>
      <c r="W89" s="108"/>
      <c r="X89" s="108"/>
      <c r="Y89" s="108"/>
      <c r="Z89" s="109"/>
    </row>
    <row r="90" spans="1:26" ht="18.75" customHeight="1" x14ac:dyDescent="0.2">
      <c r="A90" s="107"/>
      <c r="B90" s="82" t="s">
        <v>453</v>
      </c>
      <c r="C90" s="85" t="s">
        <v>90</v>
      </c>
      <c r="D90" s="83" t="s">
        <v>2</v>
      </c>
      <c r="E90" s="84" t="s">
        <v>486</v>
      </c>
      <c r="F90" s="85" t="s">
        <v>4</v>
      </c>
      <c r="G90" s="2"/>
      <c r="H90" s="86"/>
      <c r="I90" s="86">
        <v>4.6100000000000003</v>
      </c>
      <c r="J90" s="86">
        <v>10.07</v>
      </c>
      <c r="K90" s="77">
        <f t="shared" si="20"/>
        <v>14.68</v>
      </c>
      <c r="L90" s="87">
        <v>0.24229999999999999</v>
      </c>
      <c r="M90" s="79">
        <f t="shared" si="21"/>
        <v>18.239999999999998</v>
      </c>
      <c r="N90" s="88"/>
      <c r="O90" s="79">
        <f t="shared" si="22"/>
        <v>0</v>
      </c>
      <c r="P90" s="79">
        <f t="shared" si="23"/>
        <v>0</v>
      </c>
      <c r="Q90" s="89">
        <f>IFERROR(ROUND(ROUND(M90,2)*ROUND(G90,2),2),0)</f>
        <v>0</v>
      </c>
      <c r="R90" s="168"/>
      <c r="S90" s="108"/>
      <c r="T90" s="19" t="str">
        <f>B90</f>
        <v>6.4</v>
      </c>
      <c r="U90" s="19" t="b">
        <f>IF(J90=0,Q90-O90-(TRUNC(TRUNC(H90*(1+L90),2)*G90,2)))</f>
        <v>0</v>
      </c>
      <c r="V90" s="108"/>
      <c r="W90" s="108"/>
      <c r="X90" s="108"/>
      <c r="Y90" s="108"/>
      <c r="Z90" s="109"/>
    </row>
    <row r="91" spans="1:26" ht="18.75" customHeight="1" x14ac:dyDescent="0.2">
      <c r="A91" s="107"/>
      <c r="B91" s="82" t="s">
        <v>454</v>
      </c>
      <c r="C91" s="85" t="s">
        <v>628</v>
      </c>
      <c r="D91" s="83" t="s">
        <v>2</v>
      </c>
      <c r="E91" s="84" t="s">
        <v>629</v>
      </c>
      <c r="F91" s="85" t="s">
        <v>4</v>
      </c>
      <c r="G91" s="2"/>
      <c r="H91" s="86"/>
      <c r="I91" s="86">
        <v>16.39</v>
      </c>
      <c r="J91" s="86">
        <v>79.25</v>
      </c>
      <c r="K91" s="77">
        <f t="shared" si="20"/>
        <v>95.64</v>
      </c>
      <c r="L91" s="87">
        <v>0.24229999999999999</v>
      </c>
      <c r="M91" s="79">
        <f t="shared" si="21"/>
        <v>118.81</v>
      </c>
      <c r="N91" s="88"/>
      <c r="O91" s="79">
        <f t="shared" si="22"/>
        <v>0</v>
      </c>
      <c r="P91" s="79">
        <f t="shared" si="23"/>
        <v>0</v>
      </c>
      <c r="Q91" s="89">
        <f>IFERROR(ROUND(ROUND(M91,2)*ROUND(G91,2),2),0)</f>
        <v>0</v>
      </c>
      <c r="R91" s="168"/>
      <c r="S91" s="108"/>
      <c r="T91" s="19" t="str">
        <f>B91</f>
        <v>6.5</v>
      </c>
      <c r="U91" s="19" t="b">
        <f>IF(J91=0,Q91-O91-(TRUNC(TRUNC(H91*(1+L91),2)*G91,2)))</f>
        <v>0</v>
      </c>
      <c r="V91" s="108"/>
      <c r="W91" s="108"/>
      <c r="X91" s="108"/>
      <c r="Y91" s="108"/>
      <c r="Z91" s="109"/>
    </row>
    <row r="92" spans="1:26" ht="18.75" customHeight="1" x14ac:dyDescent="0.2">
      <c r="A92" s="107"/>
      <c r="B92" s="82" t="s">
        <v>455</v>
      </c>
      <c r="C92" s="85" t="s">
        <v>91</v>
      </c>
      <c r="D92" s="83" t="s">
        <v>2</v>
      </c>
      <c r="E92" s="84" t="s">
        <v>278</v>
      </c>
      <c r="F92" s="85" t="s">
        <v>4</v>
      </c>
      <c r="G92" s="2"/>
      <c r="H92" s="86"/>
      <c r="I92" s="86">
        <v>19.78</v>
      </c>
      <c r="J92" s="86">
        <v>90.99</v>
      </c>
      <c r="K92" s="77">
        <f t="shared" si="20"/>
        <v>110.77</v>
      </c>
      <c r="L92" s="87">
        <v>0.24229999999999999</v>
      </c>
      <c r="M92" s="79">
        <f t="shared" si="21"/>
        <v>137.61000000000001</v>
      </c>
      <c r="N92" s="88"/>
      <c r="O92" s="79">
        <f t="shared" si="22"/>
        <v>0</v>
      </c>
      <c r="P92" s="79">
        <f t="shared" si="23"/>
        <v>0</v>
      </c>
      <c r="Q92" s="89">
        <f>IFERROR(ROUND(ROUND(M92,2)*ROUND(G92,2),2),0)</f>
        <v>0</v>
      </c>
      <c r="R92" s="168"/>
      <c r="S92" s="108"/>
      <c r="T92" s="19" t="str">
        <f>B92</f>
        <v>6.6</v>
      </c>
      <c r="U92" s="19" t="b">
        <f>IF(J92=0,Q92-O92-(TRUNC(TRUNC(H92*(1+L92),2)*G92,2)))</f>
        <v>0</v>
      </c>
      <c r="V92" s="108"/>
      <c r="W92" s="108"/>
      <c r="X92" s="108"/>
      <c r="Y92" s="108"/>
      <c r="Z92" s="109"/>
    </row>
    <row r="93" spans="1:26" ht="18.75" customHeight="1" x14ac:dyDescent="0.2">
      <c r="A93" s="107"/>
      <c r="B93" s="82" t="s">
        <v>456</v>
      </c>
      <c r="C93" s="85" t="s">
        <v>92</v>
      </c>
      <c r="D93" s="83" t="s">
        <v>2</v>
      </c>
      <c r="E93" s="84" t="s">
        <v>279</v>
      </c>
      <c r="F93" s="85" t="s">
        <v>4</v>
      </c>
      <c r="G93" s="2"/>
      <c r="H93" s="86"/>
      <c r="I93" s="86">
        <v>19.78</v>
      </c>
      <c r="J93" s="86">
        <v>85.97</v>
      </c>
      <c r="K93" s="77">
        <f t="shared" si="20"/>
        <v>105.75</v>
      </c>
      <c r="L93" s="87">
        <v>0.24229999999999999</v>
      </c>
      <c r="M93" s="79">
        <f t="shared" si="21"/>
        <v>131.37</v>
      </c>
      <c r="N93" s="88"/>
      <c r="O93" s="79">
        <f t="shared" si="22"/>
        <v>0</v>
      </c>
      <c r="P93" s="79">
        <f t="shared" si="23"/>
        <v>0</v>
      </c>
      <c r="Q93" s="89">
        <f>IFERROR(ROUND(ROUND(M93,2)*ROUND(G93,2),2),0)</f>
        <v>0</v>
      </c>
      <c r="R93" s="168"/>
      <c r="S93" s="108"/>
      <c r="T93" s="19" t="str">
        <f>B93</f>
        <v>6.7</v>
      </c>
      <c r="U93" s="19" t="b">
        <f>IF(J93=0,Q93-O93-(TRUNC(TRUNC(H93*(1+L93),2)*G93,2)))</f>
        <v>0</v>
      </c>
      <c r="V93" s="108"/>
      <c r="W93" s="108"/>
      <c r="X93" s="108"/>
      <c r="Y93" s="108"/>
      <c r="Z93" s="109"/>
    </row>
    <row r="94" spans="1:26" ht="26.25" customHeight="1" x14ac:dyDescent="0.2">
      <c r="A94" s="107"/>
      <c r="B94" s="82" t="s">
        <v>457</v>
      </c>
      <c r="C94" s="85">
        <v>92396</v>
      </c>
      <c r="D94" s="83" t="s">
        <v>0</v>
      </c>
      <c r="E94" s="84" t="s">
        <v>381</v>
      </c>
      <c r="F94" s="85" t="s">
        <v>4</v>
      </c>
      <c r="G94" s="2"/>
      <c r="H94" s="86"/>
      <c r="I94" s="86">
        <v>17.13</v>
      </c>
      <c r="J94" s="86">
        <v>58.58</v>
      </c>
      <c r="K94" s="77">
        <f t="shared" si="20"/>
        <v>75.709999999999994</v>
      </c>
      <c r="L94" s="87">
        <v>0.24229999999999999</v>
      </c>
      <c r="M94" s="79">
        <f t="shared" si="21"/>
        <v>94.05</v>
      </c>
      <c r="N94" s="88"/>
      <c r="O94" s="79">
        <f t="shared" si="22"/>
        <v>0</v>
      </c>
      <c r="P94" s="79">
        <f t="shared" si="23"/>
        <v>0</v>
      </c>
      <c r="Q94" s="89">
        <f>IFERROR(ROUND(ROUND(M94,2)*ROUND(G94,2),2),0)</f>
        <v>0</v>
      </c>
      <c r="R94" s="168"/>
      <c r="S94" s="108"/>
      <c r="T94" s="19" t="str">
        <f>B94</f>
        <v>6.8</v>
      </c>
      <c r="U94" s="19" t="b">
        <f>IF(J94=0,Q94-O94-(TRUNC(TRUNC(H94*(1+L94),2)*G94,2)))</f>
        <v>0</v>
      </c>
      <c r="V94" s="108"/>
      <c r="W94" s="108"/>
      <c r="X94" s="108"/>
      <c r="Y94" s="108"/>
      <c r="Z94" s="109"/>
    </row>
    <row r="95" spans="1:26" ht="26.25" customHeight="1" x14ac:dyDescent="0.2">
      <c r="A95" s="107"/>
      <c r="B95" s="82" t="s">
        <v>458</v>
      </c>
      <c r="C95" s="85">
        <v>101169</v>
      </c>
      <c r="D95" s="83" t="s">
        <v>0</v>
      </c>
      <c r="E95" s="84" t="s">
        <v>382</v>
      </c>
      <c r="F95" s="85" t="s">
        <v>4</v>
      </c>
      <c r="G95" s="2"/>
      <c r="H95" s="86"/>
      <c r="I95" s="86">
        <v>20.47</v>
      </c>
      <c r="J95" s="86">
        <v>86.12</v>
      </c>
      <c r="K95" s="77">
        <f t="shared" si="20"/>
        <v>106.59</v>
      </c>
      <c r="L95" s="87">
        <v>0.24229999999999999</v>
      </c>
      <c r="M95" s="79">
        <f t="shared" si="21"/>
        <v>132.41999999999999</v>
      </c>
      <c r="N95" s="88"/>
      <c r="O95" s="79">
        <f t="shared" si="22"/>
        <v>0</v>
      </c>
      <c r="P95" s="79">
        <f t="shared" si="23"/>
        <v>0</v>
      </c>
      <c r="Q95" s="89">
        <f>IFERROR(ROUND(ROUND(M95,2)*ROUND(G95,2),2),0)</f>
        <v>0</v>
      </c>
      <c r="R95" s="168"/>
      <c r="S95" s="108"/>
      <c r="T95" s="19" t="str">
        <f>B95</f>
        <v>6.9</v>
      </c>
      <c r="U95" s="19" t="b">
        <f>IF(J95=0,Q95-O95-(TRUNC(TRUNC(H95*(1+L95),2)*G95,2)))</f>
        <v>0</v>
      </c>
      <c r="V95" s="108"/>
      <c r="W95" s="108"/>
      <c r="X95" s="108"/>
      <c r="Y95" s="108"/>
      <c r="Z95" s="109"/>
    </row>
    <row r="96" spans="1:26" ht="26.25" customHeight="1" x14ac:dyDescent="0.2">
      <c r="A96" s="107"/>
      <c r="B96" s="82" t="s">
        <v>459</v>
      </c>
      <c r="C96" s="85">
        <v>101090</v>
      </c>
      <c r="D96" s="83" t="s">
        <v>0</v>
      </c>
      <c r="E96" s="84" t="s">
        <v>385</v>
      </c>
      <c r="F96" s="85" t="s">
        <v>4</v>
      </c>
      <c r="G96" s="2"/>
      <c r="H96" s="86"/>
      <c r="I96" s="86">
        <v>29.31</v>
      </c>
      <c r="J96" s="86">
        <v>184.34</v>
      </c>
      <c r="K96" s="77">
        <f t="shared" si="20"/>
        <v>213.65</v>
      </c>
      <c r="L96" s="87">
        <v>0.24229999999999999</v>
      </c>
      <c r="M96" s="79">
        <f t="shared" si="21"/>
        <v>265.42</v>
      </c>
      <c r="N96" s="88"/>
      <c r="O96" s="79">
        <f t="shared" si="22"/>
        <v>0</v>
      </c>
      <c r="P96" s="79">
        <f t="shared" si="23"/>
        <v>0</v>
      </c>
      <c r="Q96" s="89">
        <f>IFERROR(ROUND(ROUND(M96,2)*ROUND(G96,2),2),0)</f>
        <v>0</v>
      </c>
      <c r="R96" s="168"/>
      <c r="S96" s="108"/>
      <c r="T96" s="19" t="str">
        <f>B96</f>
        <v>6.10</v>
      </c>
      <c r="U96" s="19" t="b">
        <f>IF(J96=0,Q96-O96-(TRUNC(TRUNC(H96*(1+L96),2)*G96,2)))</f>
        <v>0</v>
      </c>
      <c r="V96" s="108"/>
      <c r="W96" s="108"/>
      <c r="X96" s="108"/>
      <c r="Y96" s="108"/>
      <c r="Z96" s="109"/>
    </row>
    <row r="97" spans="1:26" ht="26.25" customHeight="1" x14ac:dyDescent="0.2">
      <c r="A97" s="107"/>
      <c r="B97" s="82" t="s">
        <v>460</v>
      </c>
      <c r="C97" s="85" t="s">
        <v>93</v>
      </c>
      <c r="D97" s="83" t="s">
        <v>2</v>
      </c>
      <c r="E97" s="84" t="s">
        <v>280</v>
      </c>
      <c r="F97" s="85" t="s">
        <v>4</v>
      </c>
      <c r="G97" s="2"/>
      <c r="H97" s="86"/>
      <c r="I97" s="86">
        <v>18.5</v>
      </c>
      <c r="J97" s="86">
        <v>30.66</v>
      </c>
      <c r="K97" s="77">
        <f t="shared" si="20"/>
        <v>49.16</v>
      </c>
      <c r="L97" s="87">
        <v>0.24229999999999999</v>
      </c>
      <c r="M97" s="79">
        <f t="shared" si="21"/>
        <v>61.07</v>
      </c>
      <c r="N97" s="88"/>
      <c r="O97" s="79">
        <f t="shared" si="22"/>
        <v>0</v>
      </c>
      <c r="P97" s="79">
        <f t="shared" si="23"/>
        <v>0</v>
      </c>
      <c r="Q97" s="89">
        <f>IFERROR(ROUND(ROUND(M97,2)*ROUND(G97,2),2),0)</f>
        <v>0</v>
      </c>
      <c r="R97" s="168"/>
      <c r="S97" s="108"/>
      <c r="T97" s="19" t="str">
        <f>B97</f>
        <v>6.11</v>
      </c>
      <c r="U97" s="19" t="b">
        <f>IF(J97=0,Q97-O97-(TRUNC(TRUNC(H97*(1+L97),2)*G97,2)))</f>
        <v>0</v>
      </c>
      <c r="V97" s="108"/>
      <c r="W97" s="108"/>
      <c r="X97" s="108"/>
      <c r="Y97" s="108"/>
      <c r="Z97" s="109"/>
    </row>
    <row r="98" spans="1:26" ht="18.75" customHeight="1" x14ac:dyDescent="0.2">
      <c r="A98" s="107"/>
      <c r="B98" s="82" t="s">
        <v>461</v>
      </c>
      <c r="C98" s="85" t="s">
        <v>94</v>
      </c>
      <c r="D98" s="83" t="s">
        <v>2</v>
      </c>
      <c r="E98" s="84" t="s">
        <v>281</v>
      </c>
      <c r="F98" s="85" t="s">
        <v>4</v>
      </c>
      <c r="G98" s="2"/>
      <c r="H98" s="86"/>
      <c r="I98" s="86">
        <v>47.23</v>
      </c>
      <c r="J98" s="86">
        <v>43.72</v>
      </c>
      <c r="K98" s="77">
        <f t="shared" si="20"/>
        <v>90.949999999999989</v>
      </c>
      <c r="L98" s="87">
        <v>0.24229999999999999</v>
      </c>
      <c r="M98" s="79">
        <f t="shared" si="21"/>
        <v>112.99</v>
      </c>
      <c r="N98" s="88"/>
      <c r="O98" s="79">
        <f t="shared" si="22"/>
        <v>0</v>
      </c>
      <c r="P98" s="79">
        <f t="shared" si="23"/>
        <v>0</v>
      </c>
      <c r="Q98" s="89">
        <f>IFERROR(ROUND(ROUND(M98,2)*ROUND(G98,2),2),0)</f>
        <v>0</v>
      </c>
      <c r="R98" s="168"/>
      <c r="S98" s="108"/>
      <c r="T98" s="19" t="str">
        <f>B98</f>
        <v>6.12</v>
      </c>
      <c r="U98" s="19" t="b">
        <f>IF(J98=0,Q98-O98-(TRUNC(TRUNC(H98*(1+L98),2)*G98,2)))</f>
        <v>0</v>
      </c>
      <c r="V98" s="108"/>
      <c r="W98" s="108"/>
      <c r="X98" s="108"/>
      <c r="Y98" s="108"/>
      <c r="Z98" s="109"/>
    </row>
    <row r="99" spans="1:26" ht="18.75" customHeight="1" x14ac:dyDescent="0.2">
      <c r="A99" s="107"/>
      <c r="B99" s="82" t="s">
        <v>462</v>
      </c>
      <c r="C99" s="85" t="s">
        <v>95</v>
      </c>
      <c r="D99" s="83" t="s">
        <v>2</v>
      </c>
      <c r="E99" s="84" t="s">
        <v>282</v>
      </c>
      <c r="F99" s="85" t="s">
        <v>4</v>
      </c>
      <c r="G99" s="2"/>
      <c r="H99" s="86"/>
      <c r="I99" s="86">
        <v>35.159999999999997</v>
      </c>
      <c r="J99" s="86">
        <v>58.96</v>
      </c>
      <c r="K99" s="77">
        <f t="shared" si="20"/>
        <v>94.12</v>
      </c>
      <c r="L99" s="87">
        <v>0.24229999999999999</v>
      </c>
      <c r="M99" s="79">
        <f t="shared" si="21"/>
        <v>116.93</v>
      </c>
      <c r="N99" s="88"/>
      <c r="O99" s="79">
        <f t="shared" si="22"/>
        <v>0</v>
      </c>
      <c r="P99" s="79">
        <f t="shared" si="23"/>
        <v>0</v>
      </c>
      <c r="Q99" s="89">
        <f>IFERROR(ROUND(ROUND(M99,2)*ROUND(G99,2),2),0)</f>
        <v>0</v>
      </c>
      <c r="R99" s="168"/>
      <c r="S99" s="108"/>
      <c r="T99" s="19" t="str">
        <f>B99</f>
        <v>6.13</v>
      </c>
      <c r="U99" s="19" t="b">
        <f>IF(J99=0,Q99-O99-(TRUNC(TRUNC(H99*(1+L99),2)*G99,2)))</f>
        <v>0</v>
      </c>
      <c r="V99" s="108"/>
      <c r="W99" s="108"/>
      <c r="X99" s="108"/>
      <c r="Y99" s="108"/>
      <c r="Z99" s="109"/>
    </row>
    <row r="100" spans="1:26" ht="18.75" customHeight="1" x14ac:dyDescent="0.2">
      <c r="A100" s="107"/>
      <c r="B100" s="82" t="s">
        <v>487</v>
      </c>
      <c r="C100" s="85" t="s">
        <v>96</v>
      </c>
      <c r="D100" s="83" t="s">
        <v>2</v>
      </c>
      <c r="E100" s="84" t="s">
        <v>283</v>
      </c>
      <c r="F100" s="85" t="s">
        <v>4</v>
      </c>
      <c r="G100" s="2"/>
      <c r="H100" s="86"/>
      <c r="I100" s="86">
        <v>48.56</v>
      </c>
      <c r="J100" s="86">
        <v>145.96</v>
      </c>
      <c r="K100" s="77">
        <f t="shared" si="20"/>
        <v>194.52</v>
      </c>
      <c r="L100" s="87">
        <v>0.24229999999999999</v>
      </c>
      <c r="M100" s="79">
        <f t="shared" si="21"/>
        <v>241.65</v>
      </c>
      <c r="N100" s="88"/>
      <c r="O100" s="79">
        <f t="shared" si="22"/>
        <v>0</v>
      </c>
      <c r="P100" s="79">
        <f t="shared" si="23"/>
        <v>0</v>
      </c>
      <c r="Q100" s="89">
        <f>IFERROR(ROUND(ROUND(M100,2)*ROUND(G100,2),2),0)</f>
        <v>0</v>
      </c>
      <c r="R100" s="168"/>
      <c r="S100" s="108"/>
      <c r="T100" s="19" t="str">
        <f>B100</f>
        <v>6.14</v>
      </c>
      <c r="U100" s="19" t="b">
        <f>IF(J100=0,Q100-O100-(TRUNC(TRUNC(H100*(1+L100),2)*G100,2)))</f>
        <v>0</v>
      </c>
      <c r="V100" s="108"/>
      <c r="W100" s="108"/>
      <c r="X100" s="108"/>
      <c r="Y100" s="108"/>
      <c r="Z100" s="109"/>
    </row>
    <row r="101" spans="1:26" ht="18.75" customHeight="1" x14ac:dyDescent="0.2">
      <c r="A101" s="107"/>
      <c r="B101" s="82" t="s">
        <v>488</v>
      </c>
      <c r="C101" s="85" t="s">
        <v>97</v>
      </c>
      <c r="D101" s="83" t="s">
        <v>2</v>
      </c>
      <c r="E101" s="84" t="s">
        <v>284</v>
      </c>
      <c r="F101" s="85" t="s">
        <v>4</v>
      </c>
      <c r="G101" s="2"/>
      <c r="H101" s="86"/>
      <c r="I101" s="86">
        <v>40.090000000000003</v>
      </c>
      <c r="J101" s="86">
        <v>147.52000000000001</v>
      </c>
      <c r="K101" s="77">
        <f t="shared" si="20"/>
        <v>187.61</v>
      </c>
      <c r="L101" s="87">
        <v>0.24229999999999999</v>
      </c>
      <c r="M101" s="79">
        <f t="shared" si="21"/>
        <v>233.07</v>
      </c>
      <c r="N101" s="88"/>
      <c r="O101" s="79">
        <f t="shared" si="22"/>
        <v>0</v>
      </c>
      <c r="P101" s="79">
        <f t="shared" si="23"/>
        <v>0</v>
      </c>
      <c r="Q101" s="89">
        <f>IFERROR(ROUND(ROUND(M101,2)*ROUND(G101,2),2),0)</f>
        <v>0</v>
      </c>
      <c r="R101" s="168"/>
      <c r="S101" s="108"/>
      <c r="T101" s="19" t="str">
        <f>B101</f>
        <v>6.15</v>
      </c>
      <c r="U101" s="19" t="b">
        <f>IF(J101=0,Q101-O101-(TRUNC(TRUNC(H101*(1+L101),2)*G101,2)))</f>
        <v>0</v>
      </c>
      <c r="V101" s="108"/>
      <c r="W101" s="108"/>
      <c r="X101" s="108"/>
      <c r="Y101" s="108"/>
      <c r="Z101" s="109"/>
    </row>
    <row r="102" spans="1:26" ht="18.75" customHeight="1" x14ac:dyDescent="0.2">
      <c r="A102" s="107"/>
      <c r="B102" s="82" t="s">
        <v>489</v>
      </c>
      <c r="C102" s="85" t="s">
        <v>98</v>
      </c>
      <c r="D102" s="83" t="s">
        <v>2</v>
      </c>
      <c r="E102" s="84" t="s">
        <v>285</v>
      </c>
      <c r="F102" s="85" t="s">
        <v>4</v>
      </c>
      <c r="G102" s="2"/>
      <c r="H102" s="86"/>
      <c r="I102" s="86">
        <v>40.090000000000003</v>
      </c>
      <c r="J102" s="86">
        <v>20.25</v>
      </c>
      <c r="K102" s="77">
        <f t="shared" si="20"/>
        <v>60.34</v>
      </c>
      <c r="L102" s="87">
        <v>0.24229999999999999</v>
      </c>
      <c r="M102" s="79">
        <f t="shared" si="21"/>
        <v>74.959999999999994</v>
      </c>
      <c r="N102" s="88"/>
      <c r="O102" s="79">
        <f t="shared" si="22"/>
        <v>0</v>
      </c>
      <c r="P102" s="79">
        <f t="shared" si="23"/>
        <v>0</v>
      </c>
      <c r="Q102" s="89">
        <f>IFERROR(ROUND(ROUND(M102,2)*ROUND(G102,2),2),0)</f>
        <v>0</v>
      </c>
      <c r="R102" s="168"/>
      <c r="S102" s="108"/>
      <c r="T102" s="19" t="str">
        <f>B102</f>
        <v>6.16</v>
      </c>
      <c r="U102" s="19" t="b">
        <f>IF(J102=0,Q102-O102-(TRUNC(TRUNC(H102*(1+L102),2)*G102,2)))</f>
        <v>0</v>
      </c>
      <c r="V102" s="108"/>
      <c r="W102" s="108"/>
      <c r="X102" s="108"/>
      <c r="Y102" s="108"/>
      <c r="Z102" s="109"/>
    </row>
    <row r="103" spans="1:26" ht="18.75" customHeight="1" x14ac:dyDescent="0.2">
      <c r="A103" s="107"/>
      <c r="B103" s="82" t="s">
        <v>490</v>
      </c>
      <c r="C103" s="85" t="s">
        <v>99</v>
      </c>
      <c r="D103" s="83" t="s">
        <v>2</v>
      </c>
      <c r="E103" s="84" t="s">
        <v>227</v>
      </c>
      <c r="F103" s="85" t="s">
        <v>4</v>
      </c>
      <c r="G103" s="2"/>
      <c r="H103" s="86"/>
      <c r="I103" s="86">
        <v>38.770000000000003</v>
      </c>
      <c r="J103" s="86">
        <v>144.33000000000001</v>
      </c>
      <c r="K103" s="77">
        <f t="shared" si="20"/>
        <v>183.10000000000002</v>
      </c>
      <c r="L103" s="87">
        <v>0.24229999999999999</v>
      </c>
      <c r="M103" s="79">
        <f t="shared" si="21"/>
        <v>227.47</v>
      </c>
      <c r="N103" s="88"/>
      <c r="O103" s="79">
        <f t="shared" si="22"/>
        <v>0</v>
      </c>
      <c r="P103" s="79">
        <f t="shared" si="23"/>
        <v>0</v>
      </c>
      <c r="Q103" s="89">
        <f>IFERROR(ROUND(ROUND(M103,2)*ROUND(G103,2),2),0)</f>
        <v>0</v>
      </c>
      <c r="R103" s="168"/>
      <c r="S103" s="108"/>
      <c r="T103" s="19" t="str">
        <f>B103</f>
        <v>6.17</v>
      </c>
      <c r="U103" s="19" t="b">
        <f>IF(J103=0,Q103-O103-(TRUNC(TRUNC(H103*(1+L103),2)*G103,2)))</f>
        <v>0</v>
      </c>
      <c r="V103" s="108"/>
      <c r="W103" s="108"/>
      <c r="X103" s="108"/>
      <c r="Y103" s="108"/>
      <c r="Z103" s="109"/>
    </row>
    <row r="104" spans="1:26" ht="18.75" customHeight="1" x14ac:dyDescent="0.2">
      <c r="A104" s="107"/>
      <c r="B104" s="82" t="s">
        <v>491</v>
      </c>
      <c r="C104" s="85" t="s">
        <v>100</v>
      </c>
      <c r="D104" s="83" t="s">
        <v>2</v>
      </c>
      <c r="E104" s="84" t="s">
        <v>286</v>
      </c>
      <c r="F104" s="85" t="s">
        <v>4</v>
      </c>
      <c r="G104" s="2"/>
      <c r="H104" s="86"/>
      <c r="I104" s="86">
        <v>38.4</v>
      </c>
      <c r="J104" s="86">
        <v>143.51</v>
      </c>
      <c r="K104" s="77">
        <f t="shared" si="20"/>
        <v>181.91</v>
      </c>
      <c r="L104" s="87">
        <v>0.24229999999999999</v>
      </c>
      <c r="M104" s="79">
        <f t="shared" si="21"/>
        <v>225.99</v>
      </c>
      <c r="N104" s="88"/>
      <c r="O104" s="79">
        <f t="shared" si="22"/>
        <v>0</v>
      </c>
      <c r="P104" s="79">
        <f t="shared" si="23"/>
        <v>0</v>
      </c>
      <c r="Q104" s="89">
        <f>IFERROR(ROUND(ROUND(M104,2)*ROUND(G104,2),2),0)</f>
        <v>0</v>
      </c>
      <c r="R104" s="168"/>
      <c r="S104" s="108"/>
      <c r="T104" s="19" t="str">
        <f>B104</f>
        <v>6.18</v>
      </c>
      <c r="U104" s="19" t="b">
        <f>IF(J104=0,Q104-O104-(TRUNC(TRUNC(H104*(1+L104),2)*G104,2)))</f>
        <v>0</v>
      </c>
      <c r="V104" s="108"/>
      <c r="W104" s="108"/>
      <c r="X104" s="108"/>
      <c r="Y104" s="108"/>
      <c r="Z104" s="109"/>
    </row>
    <row r="105" spans="1:26" ht="18.75" customHeight="1" x14ac:dyDescent="0.2">
      <c r="A105" s="107"/>
      <c r="B105" s="82" t="s">
        <v>492</v>
      </c>
      <c r="C105" s="85" t="s">
        <v>101</v>
      </c>
      <c r="D105" s="83" t="s">
        <v>2</v>
      </c>
      <c r="E105" s="84" t="s">
        <v>287</v>
      </c>
      <c r="F105" s="85" t="s">
        <v>4</v>
      </c>
      <c r="G105" s="2"/>
      <c r="H105" s="86"/>
      <c r="I105" s="86">
        <v>38.4</v>
      </c>
      <c r="J105" s="86">
        <v>16.25</v>
      </c>
      <c r="K105" s="77">
        <f t="shared" si="20"/>
        <v>54.65</v>
      </c>
      <c r="L105" s="87">
        <v>0.24229999999999999</v>
      </c>
      <c r="M105" s="79">
        <f t="shared" si="21"/>
        <v>67.89</v>
      </c>
      <c r="N105" s="88"/>
      <c r="O105" s="79">
        <f t="shared" si="22"/>
        <v>0</v>
      </c>
      <c r="P105" s="79">
        <f t="shared" si="23"/>
        <v>0</v>
      </c>
      <c r="Q105" s="89">
        <f>IFERROR(ROUND(ROUND(M105,2)*ROUND(G105,2),2),0)</f>
        <v>0</v>
      </c>
      <c r="R105" s="168"/>
      <c r="S105" s="108"/>
      <c r="T105" s="19" t="str">
        <f>B105</f>
        <v>6.19</v>
      </c>
      <c r="U105" s="19" t="b">
        <f>IF(J105=0,Q105-O105-(TRUNC(TRUNC(H105*(1+L105),2)*G105,2)))</f>
        <v>0</v>
      </c>
      <c r="V105" s="108"/>
      <c r="W105" s="108"/>
      <c r="X105" s="108"/>
      <c r="Y105" s="108"/>
      <c r="Z105" s="109"/>
    </row>
    <row r="106" spans="1:26" ht="18.75" customHeight="1" x14ac:dyDescent="0.2">
      <c r="A106" s="107"/>
      <c r="B106" s="82" t="s">
        <v>493</v>
      </c>
      <c r="C106" s="85" t="s">
        <v>102</v>
      </c>
      <c r="D106" s="83" t="s">
        <v>2</v>
      </c>
      <c r="E106" s="84" t="s">
        <v>288</v>
      </c>
      <c r="F106" s="85" t="s">
        <v>5</v>
      </c>
      <c r="G106" s="2"/>
      <c r="H106" s="86"/>
      <c r="I106" s="86">
        <v>28.4</v>
      </c>
      <c r="J106" s="86">
        <v>117.64</v>
      </c>
      <c r="K106" s="77">
        <f t="shared" si="20"/>
        <v>146.04</v>
      </c>
      <c r="L106" s="87">
        <v>0.24229999999999999</v>
      </c>
      <c r="M106" s="79">
        <f t="shared" si="21"/>
        <v>181.43</v>
      </c>
      <c r="N106" s="88"/>
      <c r="O106" s="79">
        <f t="shared" si="22"/>
        <v>0</v>
      </c>
      <c r="P106" s="79">
        <f t="shared" si="23"/>
        <v>0</v>
      </c>
      <c r="Q106" s="89">
        <f>IFERROR(ROUND(ROUND(M106,2)*ROUND(G106,2),2),0)</f>
        <v>0</v>
      </c>
      <c r="R106" s="168"/>
      <c r="S106" s="108"/>
      <c r="T106" s="19" t="str">
        <f>B106</f>
        <v>6.20</v>
      </c>
      <c r="U106" s="19" t="b">
        <f>IF(J106=0,Q106-O106-(TRUNC(TRUNC(H106*(1+L106),2)*G106,2)))</f>
        <v>0</v>
      </c>
      <c r="V106" s="108"/>
      <c r="W106" s="108"/>
      <c r="X106" s="108"/>
      <c r="Y106" s="108"/>
      <c r="Z106" s="109"/>
    </row>
    <row r="107" spans="1:26" ht="18.75" customHeight="1" x14ac:dyDescent="0.2">
      <c r="A107" s="107"/>
      <c r="B107" s="82" t="s">
        <v>494</v>
      </c>
      <c r="C107" s="85" t="s">
        <v>103</v>
      </c>
      <c r="D107" s="83" t="s">
        <v>2</v>
      </c>
      <c r="E107" s="84" t="s">
        <v>289</v>
      </c>
      <c r="F107" s="85" t="s">
        <v>4</v>
      </c>
      <c r="G107" s="2"/>
      <c r="H107" s="86"/>
      <c r="I107" s="86">
        <v>38.03</v>
      </c>
      <c r="J107" s="86">
        <v>91.95</v>
      </c>
      <c r="K107" s="77">
        <f t="shared" si="20"/>
        <v>129.98000000000002</v>
      </c>
      <c r="L107" s="87">
        <v>0.24229999999999999</v>
      </c>
      <c r="M107" s="79">
        <f t="shared" si="21"/>
        <v>161.47</v>
      </c>
      <c r="N107" s="88"/>
      <c r="O107" s="79">
        <f t="shared" si="22"/>
        <v>0</v>
      </c>
      <c r="P107" s="79">
        <f t="shared" si="23"/>
        <v>0</v>
      </c>
      <c r="Q107" s="89">
        <f>IFERROR(ROUND(ROUND(M107,2)*ROUND(G107,2),2),0)</f>
        <v>0</v>
      </c>
      <c r="R107" s="168"/>
      <c r="S107" s="108"/>
      <c r="T107" s="19" t="str">
        <f>B107</f>
        <v>6.21</v>
      </c>
      <c r="U107" s="19" t="b">
        <f>IF(J107=0,Q107-O107-(TRUNC(TRUNC(H107*(1+L107),2)*G107,2)))</f>
        <v>0</v>
      </c>
      <c r="V107" s="108"/>
      <c r="W107" s="108"/>
      <c r="X107" s="108"/>
      <c r="Y107" s="108"/>
      <c r="Z107" s="109"/>
    </row>
    <row r="108" spans="1:26" ht="26.25" customHeight="1" x14ac:dyDescent="0.2">
      <c r="A108" s="107"/>
      <c r="B108" s="82" t="s">
        <v>495</v>
      </c>
      <c r="C108" s="85">
        <v>104658</v>
      </c>
      <c r="D108" s="83" t="s">
        <v>0</v>
      </c>
      <c r="E108" s="84" t="s">
        <v>386</v>
      </c>
      <c r="F108" s="85" t="s">
        <v>4</v>
      </c>
      <c r="G108" s="2"/>
      <c r="H108" s="86"/>
      <c r="I108" s="86">
        <v>45.76</v>
      </c>
      <c r="J108" s="86">
        <v>94.65</v>
      </c>
      <c r="K108" s="77">
        <f t="shared" si="20"/>
        <v>140.41</v>
      </c>
      <c r="L108" s="87">
        <v>0.24229999999999999</v>
      </c>
      <c r="M108" s="79">
        <f t="shared" si="21"/>
        <v>174.43</v>
      </c>
      <c r="N108" s="88"/>
      <c r="O108" s="79">
        <f t="shared" si="22"/>
        <v>0</v>
      </c>
      <c r="P108" s="79">
        <f t="shared" si="23"/>
        <v>0</v>
      </c>
      <c r="Q108" s="89">
        <f>IFERROR(ROUND(ROUND(M108,2)*ROUND(G108,2),2),0)</f>
        <v>0</v>
      </c>
      <c r="R108" s="168"/>
      <c r="S108" s="108"/>
      <c r="T108" s="19" t="str">
        <f>B108</f>
        <v>6.22</v>
      </c>
      <c r="U108" s="19" t="b">
        <f>IF(J108=0,Q108-O108-(TRUNC(TRUNC(H108*(1+L108),2)*G108,2)))</f>
        <v>0</v>
      </c>
      <c r="V108" s="108"/>
      <c r="W108" s="108"/>
      <c r="X108" s="108"/>
      <c r="Y108" s="108"/>
      <c r="Z108" s="109"/>
    </row>
    <row r="109" spans="1:26" ht="26.25" customHeight="1" x14ac:dyDescent="0.2">
      <c r="A109" s="107"/>
      <c r="B109" s="82" t="s">
        <v>496</v>
      </c>
      <c r="C109" s="85">
        <v>88472</v>
      </c>
      <c r="D109" s="83" t="s">
        <v>0</v>
      </c>
      <c r="E109" s="84" t="s">
        <v>387</v>
      </c>
      <c r="F109" s="85" t="s">
        <v>4</v>
      </c>
      <c r="G109" s="2"/>
      <c r="H109" s="86"/>
      <c r="I109" s="86">
        <v>5.32</v>
      </c>
      <c r="J109" s="86">
        <v>32.35</v>
      </c>
      <c r="K109" s="77">
        <f t="shared" si="20"/>
        <v>37.67</v>
      </c>
      <c r="L109" s="87">
        <v>0.24229999999999999</v>
      </c>
      <c r="M109" s="79">
        <f t="shared" si="21"/>
        <v>46.8</v>
      </c>
      <c r="N109" s="88"/>
      <c r="O109" s="79">
        <f t="shared" si="22"/>
        <v>0</v>
      </c>
      <c r="P109" s="79">
        <f t="shared" si="23"/>
        <v>0</v>
      </c>
      <c r="Q109" s="89">
        <f>IFERROR(ROUND(ROUND(M109,2)*ROUND(G109,2),2),0)</f>
        <v>0</v>
      </c>
      <c r="R109" s="168"/>
      <c r="S109" s="108"/>
      <c r="T109" s="19" t="str">
        <f>B109</f>
        <v>6.23</v>
      </c>
      <c r="U109" s="19" t="b">
        <f>IF(J109=0,Q109-O109-(TRUNC(TRUNC(H109*(1+L109),2)*G109,2)))</f>
        <v>0</v>
      </c>
      <c r="V109" s="108"/>
      <c r="W109" s="108"/>
      <c r="X109" s="108"/>
      <c r="Y109" s="108"/>
      <c r="Z109" s="109"/>
    </row>
    <row r="110" spans="1:26" ht="18.75" customHeight="1" x14ac:dyDescent="0.2">
      <c r="A110" s="107"/>
      <c r="B110" s="82" t="s">
        <v>497</v>
      </c>
      <c r="C110" s="85" t="s">
        <v>104</v>
      </c>
      <c r="D110" s="83" t="s">
        <v>2</v>
      </c>
      <c r="E110" s="84" t="s">
        <v>290</v>
      </c>
      <c r="F110" s="85" t="s">
        <v>7</v>
      </c>
      <c r="G110" s="2"/>
      <c r="H110" s="86"/>
      <c r="I110" s="86">
        <v>9.76</v>
      </c>
      <c r="J110" s="86">
        <v>22.45</v>
      </c>
      <c r="K110" s="77">
        <f t="shared" si="20"/>
        <v>32.21</v>
      </c>
      <c r="L110" s="87">
        <v>0.24229999999999999</v>
      </c>
      <c r="M110" s="79">
        <f t="shared" si="21"/>
        <v>40.01</v>
      </c>
      <c r="N110" s="88"/>
      <c r="O110" s="79">
        <f t="shared" si="22"/>
        <v>0</v>
      </c>
      <c r="P110" s="79">
        <f t="shared" si="23"/>
        <v>0</v>
      </c>
      <c r="Q110" s="89">
        <f>IFERROR(ROUND(ROUND(M110,2)*ROUND(G110,2),2),0)</f>
        <v>0</v>
      </c>
      <c r="R110" s="170"/>
      <c r="S110" s="103"/>
      <c r="T110" s="66"/>
      <c r="U110" s="66"/>
      <c r="V110" s="103"/>
      <c r="W110" s="103"/>
      <c r="X110" s="103"/>
      <c r="Y110" s="103"/>
      <c r="Z110" s="127"/>
    </row>
    <row r="111" spans="1:26" ht="26.25" customHeight="1" x14ac:dyDescent="0.2">
      <c r="A111" s="107"/>
      <c r="B111" s="82" t="s">
        <v>630</v>
      </c>
      <c r="C111" s="85">
        <v>101735</v>
      </c>
      <c r="D111" s="83" t="s">
        <v>0</v>
      </c>
      <c r="E111" s="84" t="s">
        <v>631</v>
      </c>
      <c r="F111" s="85" t="s">
        <v>4</v>
      </c>
      <c r="G111" s="2"/>
      <c r="H111" s="86"/>
      <c r="I111" s="86">
        <v>27.25</v>
      </c>
      <c r="J111" s="86">
        <v>300.33999999999997</v>
      </c>
      <c r="K111" s="77">
        <f t="shared" si="20"/>
        <v>327.58999999999997</v>
      </c>
      <c r="L111" s="87">
        <v>0.24229999999999999</v>
      </c>
      <c r="M111" s="79">
        <f t="shared" si="21"/>
        <v>406.97</v>
      </c>
      <c r="N111" s="88"/>
      <c r="O111" s="79">
        <f t="shared" si="22"/>
        <v>0</v>
      </c>
      <c r="P111" s="79">
        <f t="shared" si="23"/>
        <v>0</v>
      </c>
      <c r="Q111" s="89">
        <f>IFERROR(ROUND(ROUND(M111,2)*ROUND(G111,2),2),0)</f>
        <v>0</v>
      </c>
      <c r="R111" s="168"/>
      <c r="S111" s="108"/>
      <c r="T111" s="19" t="str">
        <f>B111</f>
        <v>6.25</v>
      </c>
      <c r="U111" s="19" t="b">
        <f>IF(J111=0,Q111-O111-(TRUNC(TRUNC(H111*(1+L111),2)*G111,2)))</f>
        <v>0</v>
      </c>
      <c r="V111" s="108"/>
      <c r="W111" s="108"/>
      <c r="X111" s="108"/>
      <c r="Y111" s="108"/>
      <c r="Z111" s="109"/>
    </row>
    <row r="112" spans="1:26" ht="6" customHeight="1" x14ac:dyDescent="0.2">
      <c r="A112" s="107"/>
      <c r="B112" s="90"/>
      <c r="C112" s="90"/>
      <c r="D112" s="93"/>
      <c r="E112" s="94"/>
      <c r="F112" s="90"/>
      <c r="G112" s="95"/>
      <c r="H112" s="95"/>
      <c r="I112" s="128"/>
      <c r="J112" s="95"/>
      <c r="K112" s="95"/>
      <c r="L112" s="96"/>
      <c r="M112" s="95"/>
      <c r="N112" s="95"/>
      <c r="O112" s="88"/>
      <c r="P112" s="88"/>
      <c r="Q112" s="89"/>
      <c r="R112" s="169"/>
      <c r="S112" s="112"/>
      <c r="T112" s="113"/>
      <c r="U112" s="113"/>
      <c r="V112" s="112"/>
      <c r="W112" s="112"/>
      <c r="X112" s="112"/>
      <c r="Y112" s="112"/>
      <c r="Z112" s="107"/>
    </row>
    <row r="113" spans="1:26" ht="15" customHeight="1" x14ac:dyDescent="0.2">
      <c r="A113" s="15"/>
      <c r="B113" s="97"/>
      <c r="C113" s="98"/>
      <c r="D113" s="98"/>
      <c r="E113" s="98"/>
      <c r="F113" s="98"/>
      <c r="G113" s="98"/>
      <c r="H113" s="98"/>
      <c r="I113" s="98"/>
      <c r="J113" s="98"/>
      <c r="K113" s="98"/>
      <c r="L113" s="71"/>
      <c r="M113" s="99" t="str">
        <f>CONCATENATE("Subtotal ",E86)</f>
        <v>Subtotal PAVIMENTAÇÃO - RECONSTRUÇÃO DE PISOS</v>
      </c>
      <c r="N113" s="100"/>
      <c r="O113" s="100">
        <f>SUM(O87:O111)</f>
        <v>0</v>
      </c>
      <c r="P113" s="100">
        <f>SUM(P87:P111)</f>
        <v>0</v>
      </c>
      <c r="Q113" s="101">
        <f>SUM(Q87:Q111)</f>
        <v>0</v>
      </c>
      <c r="R113" s="167"/>
      <c r="S113" s="19">
        <v>1</v>
      </c>
      <c r="T113" s="19"/>
      <c r="U113" s="19"/>
      <c r="V113" s="81">
        <f>SUM(N113:P113)</f>
        <v>0</v>
      </c>
      <c r="W113" s="19" t="str">
        <f>IF(V113&lt;&gt;Q113,"erro","ok")</f>
        <v>ok</v>
      </c>
      <c r="X113" s="19"/>
      <c r="Y113" s="19"/>
      <c r="Z113" s="20"/>
    </row>
    <row r="114" spans="1:26" ht="6" customHeight="1" x14ac:dyDescent="0.2">
      <c r="A114" s="63"/>
      <c r="B114" s="102"/>
      <c r="C114" s="103"/>
      <c r="D114" s="104"/>
      <c r="E114" s="104"/>
      <c r="F114" s="103"/>
      <c r="G114" s="103"/>
      <c r="H114" s="103"/>
      <c r="I114" s="103"/>
      <c r="J114" s="103"/>
      <c r="K114" s="103"/>
      <c r="L114" s="66"/>
      <c r="M114" s="103"/>
      <c r="N114" s="103"/>
      <c r="O114" s="103"/>
      <c r="P114" s="103"/>
      <c r="Q114" s="105"/>
      <c r="R114" s="164"/>
      <c r="S114" s="19"/>
      <c r="T114" s="19">
        <f>B114</f>
        <v>0</v>
      </c>
      <c r="U114" s="19">
        <f>IF(J114=0,Q114-O114-(TRUNC(TRUNC(H114*(1+L114),2)*G114,2)))</f>
        <v>0</v>
      </c>
      <c r="V114" s="19"/>
      <c r="W114" s="19"/>
      <c r="X114" s="19"/>
      <c r="Y114" s="19"/>
      <c r="Z114" s="20"/>
    </row>
    <row r="115" spans="1:26" ht="15" customHeight="1" x14ac:dyDescent="0.2">
      <c r="A115" s="15"/>
      <c r="B115" s="68">
        <v>7</v>
      </c>
      <c r="C115" s="69"/>
      <c r="D115" s="69"/>
      <c r="E115" s="70" t="s">
        <v>105</v>
      </c>
      <c r="F115" s="70"/>
      <c r="G115" s="70"/>
      <c r="H115" s="70"/>
      <c r="I115" s="70"/>
      <c r="J115" s="70"/>
      <c r="K115" s="70"/>
      <c r="L115" s="71"/>
      <c r="M115" s="70"/>
      <c r="N115" s="70"/>
      <c r="O115" s="70"/>
      <c r="P115" s="70"/>
      <c r="Q115" s="72">
        <f>Q121</f>
        <v>0</v>
      </c>
      <c r="R115" s="164"/>
      <c r="S115" s="19"/>
      <c r="T115" s="19">
        <f>B115</f>
        <v>7</v>
      </c>
      <c r="U115" s="106">
        <f>IF(J115=0,Q115-O115-(TRUNC(TRUNC(H115*(1+L115),2)*G115,2)))</f>
        <v>0</v>
      </c>
      <c r="V115" s="19"/>
      <c r="W115" s="19"/>
      <c r="X115" s="19"/>
      <c r="Y115" s="19"/>
      <c r="Z115" s="20"/>
    </row>
    <row r="116" spans="1:26" ht="33.75" customHeight="1" x14ac:dyDescent="0.2">
      <c r="A116" s="107"/>
      <c r="B116" s="82" t="s">
        <v>463</v>
      </c>
      <c r="C116" s="85">
        <v>87794</v>
      </c>
      <c r="D116" s="83" t="s">
        <v>0</v>
      </c>
      <c r="E116" s="84" t="s">
        <v>388</v>
      </c>
      <c r="F116" s="85" t="s">
        <v>4</v>
      </c>
      <c r="G116" s="2"/>
      <c r="H116" s="86"/>
      <c r="I116" s="86">
        <v>27.4</v>
      </c>
      <c r="J116" s="86">
        <v>15.1</v>
      </c>
      <c r="K116" s="77">
        <f t="shared" ref="K116:K119" si="24">I116+J116</f>
        <v>42.5</v>
      </c>
      <c r="L116" s="87">
        <v>0.24229999999999999</v>
      </c>
      <c r="M116" s="79">
        <f t="shared" ref="M116:M119" si="25">IFERROR(IF(L116="-",ROUND(K116,2),(ROUND(K116*(1+L116),2))),"-")</f>
        <v>52.8</v>
      </c>
      <c r="N116" s="88"/>
      <c r="O116" s="79">
        <f t="shared" ref="O116:O119" si="26">IF(($J116=0),$Q116,IF(I116=0,0,IF($L116&lt;&gt;"-",IFERROR(TRUNC(TRUNC((I116*(1+$L116)),2)*$G116,2),0),IFERROR(TRUNC(I116*$G116,2),0))))</f>
        <v>0</v>
      </c>
      <c r="P116" s="79">
        <f t="shared" ref="P116:P119" si="27">IF(J116=0,0,Q116-O116)</f>
        <v>0</v>
      </c>
      <c r="Q116" s="89">
        <f>IFERROR(ROUND(ROUND(M116,2)*ROUND(G116,2),2),0)</f>
        <v>0</v>
      </c>
      <c r="R116" s="168"/>
      <c r="S116" s="108"/>
      <c r="T116" s="19" t="str">
        <f>B116</f>
        <v>7.1</v>
      </c>
      <c r="U116" s="19" t="b">
        <f>IF(J116=0,Q116-O116-(TRUNC(TRUNC(H116*(1+L116),2)*G116,2)))</f>
        <v>0</v>
      </c>
      <c r="V116" s="108"/>
      <c r="W116" s="108"/>
      <c r="X116" s="108"/>
      <c r="Y116" s="108"/>
      <c r="Z116" s="109"/>
    </row>
    <row r="117" spans="1:26" ht="26.25" customHeight="1" x14ac:dyDescent="0.2">
      <c r="A117" s="107"/>
      <c r="B117" s="82" t="s">
        <v>464</v>
      </c>
      <c r="C117" s="74">
        <v>87879</v>
      </c>
      <c r="D117" s="83" t="s">
        <v>0</v>
      </c>
      <c r="E117" s="84" t="s">
        <v>632</v>
      </c>
      <c r="F117" s="85" t="s">
        <v>4</v>
      </c>
      <c r="G117" s="2"/>
      <c r="H117" s="86"/>
      <c r="I117" s="86">
        <v>2.87</v>
      </c>
      <c r="J117" s="86">
        <v>1.58</v>
      </c>
      <c r="K117" s="77">
        <f t="shared" si="24"/>
        <v>4.45</v>
      </c>
      <c r="L117" s="87">
        <v>0.24229999999999999</v>
      </c>
      <c r="M117" s="79">
        <f t="shared" si="25"/>
        <v>5.53</v>
      </c>
      <c r="N117" s="88"/>
      <c r="O117" s="79">
        <f t="shared" si="26"/>
        <v>0</v>
      </c>
      <c r="P117" s="79">
        <f t="shared" si="27"/>
        <v>0</v>
      </c>
      <c r="Q117" s="89">
        <f>IFERROR(ROUND(ROUND(M117,2)*ROUND(G117,2),2),0)</f>
        <v>0</v>
      </c>
      <c r="R117" s="168"/>
      <c r="S117" s="108"/>
      <c r="T117" s="19" t="str">
        <f>B117</f>
        <v>7.2</v>
      </c>
      <c r="U117" s="19" t="b">
        <f>IF(J117=0,Q117-O117-(TRUNC(TRUNC(H117*(1+L117),2)*G117,2)))</f>
        <v>0</v>
      </c>
      <c r="V117" s="108"/>
      <c r="W117" s="108"/>
      <c r="X117" s="108"/>
      <c r="Y117" s="108"/>
      <c r="Z117" s="109"/>
    </row>
    <row r="118" spans="1:26" ht="33.75" customHeight="1" x14ac:dyDescent="0.2">
      <c r="A118" s="107"/>
      <c r="B118" s="82" t="s">
        <v>465</v>
      </c>
      <c r="C118" s="74">
        <v>103330</v>
      </c>
      <c r="D118" s="83" t="s">
        <v>0</v>
      </c>
      <c r="E118" s="84" t="s">
        <v>380</v>
      </c>
      <c r="F118" s="85" t="s">
        <v>4</v>
      </c>
      <c r="G118" s="2"/>
      <c r="H118" s="86"/>
      <c r="I118" s="86">
        <v>46.99</v>
      </c>
      <c r="J118" s="86">
        <v>31.35</v>
      </c>
      <c r="K118" s="77">
        <f t="shared" si="24"/>
        <v>78.34</v>
      </c>
      <c r="L118" s="87">
        <v>0.24229999999999999</v>
      </c>
      <c r="M118" s="79">
        <f t="shared" si="25"/>
        <v>97.32</v>
      </c>
      <c r="N118" s="88"/>
      <c r="O118" s="79">
        <f t="shared" si="26"/>
        <v>0</v>
      </c>
      <c r="P118" s="79">
        <f t="shared" si="27"/>
        <v>0</v>
      </c>
      <c r="Q118" s="89">
        <f>IFERROR(ROUND(ROUND(M118,2)*ROUND(G118,2),2),0)</f>
        <v>0</v>
      </c>
      <c r="R118" s="168"/>
      <c r="S118" s="108"/>
      <c r="T118" s="19" t="str">
        <f>B118</f>
        <v>7.3</v>
      </c>
      <c r="U118" s="19" t="b">
        <f>IF(J118=0,Q118-O118-(TRUNC(TRUNC(H118*(1+L118),2)*G118,2)))</f>
        <v>0</v>
      </c>
      <c r="V118" s="108"/>
      <c r="W118" s="108"/>
      <c r="X118" s="108"/>
      <c r="Y118" s="108"/>
      <c r="Z118" s="109"/>
    </row>
    <row r="119" spans="1:26" ht="26.25" customHeight="1" x14ac:dyDescent="0.2">
      <c r="A119" s="107"/>
      <c r="B119" s="82" t="s">
        <v>466</v>
      </c>
      <c r="C119" s="74">
        <v>101159</v>
      </c>
      <c r="D119" s="83" t="s">
        <v>0</v>
      </c>
      <c r="E119" s="84" t="s">
        <v>379</v>
      </c>
      <c r="F119" s="85" t="s">
        <v>4</v>
      </c>
      <c r="G119" s="2"/>
      <c r="H119" s="86"/>
      <c r="I119" s="86">
        <v>77.59</v>
      </c>
      <c r="J119" s="86">
        <v>51.89</v>
      </c>
      <c r="K119" s="77">
        <f t="shared" si="24"/>
        <v>129.48000000000002</v>
      </c>
      <c r="L119" s="87">
        <v>0.24229999999999999</v>
      </c>
      <c r="M119" s="79">
        <f t="shared" si="25"/>
        <v>160.85</v>
      </c>
      <c r="N119" s="88"/>
      <c r="O119" s="79">
        <f t="shared" si="26"/>
        <v>0</v>
      </c>
      <c r="P119" s="79">
        <f t="shared" si="27"/>
        <v>0</v>
      </c>
      <c r="Q119" s="89">
        <f>IFERROR(ROUND(ROUND(M119,2)*ROUND(G119,2),2),0)</f>
        <v>0</v>
      </c>
      <c r="R119" s="168"/>
      <c r="S119" s="108"/>
      <c r="T119" s="19" t="str">
        <f>B119</f>
        <v>7.4</v>
      </c>
      <c r="U119" s="19" t="b">
        <f>IF(J119=0,Q119-O119-(TRUNC(TRUNC(H119*(1+L119),2)*G119,2)))</f>
        <v>0</v>
      </c>
      <c r="V119" s="108"/>
      <c r="W119" s="108"/>
      <c r="X119" s="108"/>
      <c r="Y119" s="108"/>
      <c r="Z119" s="109"/>
    </row>
    <row r="120" spans="1:26" ht="6" customHeight="1" x14ac:dyDescent="0.2">
      <c r="A120" s="107"/>
      <c r="B120" s="90"/>
      <c r="C120" s="90"/>
      <c r="D120" s="93"/>
      <c r="E120" s="94"/>
      <c r="F120" s="90"/>
      <c r="G120" s="95"/>
      <c r="H120" s="95"/>
      <c r="I120" s="95"/>
      <c r="J120" s="95"/>
      <c r="K120" s="95"/>
      <c r="L120" s="96"/>
      <c r="M120" s="95"/>
      <c r="N120" s="95"/>
      <c r="O120" s="95"/>
      <c r="P120" s="88"/>
      <c r="Q120" s="89"/>
      <c r="R120" s="169"/>
      <c r="S120" s="112"/>
      <c r="T120" s="113"/>
      <c r="U120" s="113"/>
      <c r="V120" s="112"/>
      <c r="W120" s="112"/>
      <c r="X120" s="112"/>
      <c r="Y120" s="112"/>
      <c r="Z120" s="107"/>
    </row>
    <row r="121" spans="1:26" ht="15" customHeight="1" x14ac:dyDescent="0.2">
      <c r="A121" s="15"/>
      <c r="B121" s="97"/>
      <c r="C121" s="98"/>
      <c r="D121" s="98"/>
      <c r="E121" s="98"/>
      <c r="F121" s="98"/>
      <c r="G121" s="98"/>
      <c r="H121" s="98"/>
      <c r="I121" s="98"/>
      <c r="J121" s="98"/>
      <c r="K121" s="98"/>
      <c r="L121" s="71"/>
      <c r="M121" s="99" t="str">
        <f>CONCATENATE("Subtotal ",E115)</f>
        <v>Subtotal MURO / ALVENARIA / REVESTIMENTOS</v>
      </c>
      <c r="N121" s="100"/>
      <c r="O121" s="100">
        <f>SUM(O116:O119)</f>
        <v>0</v>
      </c>
      <c r="P121" s="100">
        <f>SUM(P116:P119)</f>
        <v>0</v>
      </c>
      <c r="Q121" s="101">
        <f>SUM(Q116:Q119)</f>
        <v>0</v>
      </c>
      <c r="R121" s="167"/>
      <c r="S121" s="19">
        <v>1</v>
      </c>
      <c r="T121" s="19"/>
      <c r="U121" s="19"/>
      <c r="V121" s="81">
        <f>SUM(N121:P121)</f>
        <v>0</v>
      </c>
      <c r="W121" s="19" t="str">
        <f>IF(V121&lt;&gt;Q121,"erro","ok")</f>
        <v>ok</v>
      </c>
      <c r="X121" s="19"/>
      <c r="Y121" s="19"/>
      <c r="Z121" s="20"/>
    </row>
    <row r="122" spans="1:26" ht="6" customHeight="1" x14ac:dyDescent="0.2">
      <c r="A122" s="63"/>
      <c r="B122" s="102"/>
      <c r="C122" s="103"/>
      <c r="D122" s="104"/>
      <c r="E122" s="104"/>
      <c r="F122" s="103"/>
      <c r="G122" s="103"/>
      <c r="H122" s="103"/>
      <c r="I122" s="103"/>
      <c r="J122" s="103"/>
      <c r="K122" s="103"/>
      <c r="L122" s="66"/>
      <c r="M122" s="103"/>
      <c r="N122" s="103"/>
      <c r="O122" s="103"/>
      <c r="P122" s="103"/>
      <c r="Q122" s="105"/>
      <c r="R122" s="164"/>
      <c r="S122" s="19"/>
      <c r="T122" s="19">
        <f>B122</f>
        <v>0</v>
      </c>
      <c r="U122" s="19">
        <f>IF(J122=0,Q122-O122-(TRUNC(TRUNC(H122*(1+L122),2)*G122,2)))</f>
        <v>0</v>
      </c>
      <c r="V122" s="19"/>
      <c r="W122" s="19"/>
      <c r="X122" s="19"/>
      <c r="Y122" s="19"/>
      <c r="Z122" s="20"/>
    </row>
    <row r="123" spans="1:26" ht="15" customHeight="1" x14ac:dyDescent="0.2">
      <c r="A123" s="15"/>
      <c r="B123" s="68">
        <v>8</v>
      </c>
      <c r="C123" s="69"/>
      <c r="D123" s="69"/>
      <c r="E123" s="70" t="s">
        <v>619</v>
      </c>
      <c r="F123" s="70"/>
      <c r="G123" s="70"/>
      <c r="H123" s="70"/>
      <c r="I123" s="70"/>
      <c r="J123" s="70"/>
      <c r="K123" s="70"/>
      <c r="L123" s="71"/>
      <c r="M123" s="70"/>
      <c r="N123" s="70"/>
      <c r="O123" s="70"/>
      <c r="P123" s="70"/>
      <c r="Q123" s="72">
        <f>Q129</f>
        <v>0</v>
      </c>
      <c r="R123" s="164"/>
      <c r="S123" s="19"/>
      <c r="T123" s="19">
        <f>B123</f>
        <v>8</v>
      </c>
      <c r="U123" s="106">
        <f>IF(J123=0,Q123-O123-(TRUNC(TRUNC(H123*(1+L123),2)*G123,2)))</f>
        <v>0</v>
      </c>
      <c r="V123" s="19"/>
      <c r="W123" s="19"/>
      <c r="X123" s="19"/>
      <c r="Y123" s="19"/>
      <c r="Z123" s="20"/>
    </row>
    <row r="124" spans="1:26" ht="18.75" customHeight="1" x14ac:dyDescent="0.2">
      <c r="A124" s="107"/>
      <c r="B124" s="82" t="s">
        <v>467</v>
      </c>
      <c r="C124" s="85" t="s">
        <v>106</v>
      </c>
      <c r="D124" s="83" t="s">
        <v>2</v>
      </c>
      <c r="E124" s="84" t="s">
        <v>291</v>
      </c>
      <c r="F124" s="85" t="s">
        <v>3</v>
      </c>
      <c r="G124" s="2"/>
      <c r="H124" s="86"/>
      <c r="I124" s="86">
        <v>35.380000000000003</v>
      </c>
      <c r="J124" s="86">
        <v>26.23</v>
      </c>
      <c r="K124" s="77">
        <f t="shared" ref="K124:K127" si="28">I124+J124</f>
        <v>61.61</v>
      </c>
      <c r="L124" s="87">
        <v>0.24229999999999999</v>
      </c>
      <c r="M124" s="79">
        <f t="shared" ref="M124:M127" si="29">IFERROR(IF(L124="-",ROUND(K124,2),(ROUND(K124*(1+L124),2))),"-")</f>
        <v>76.540000000000006</v>
      </c>
      <c r="N124" s="88"/>
      <c r="O124" s="79">
        <f t="shared" ref="O124:O127" si="30">IF(($J124=0),$Q124,IF(I124=0,0,IF($L124&lt;&gt;"-",IFERROR(TRUNC(TRUNC((I124*(1+$L124)),2)*$G124,2),0),IFERROR(TRUNC(I124*$G124,2),0))))</f>
        <v>0</v>
      </c>
      <c r="P124" s="79">
        <f t="shared" ref="P124:P127" si="31">IF(J124=0,0,Q124-O124)</f>
        <v>0</v>
      </c>
      <c r="Q124" s="89">
        <f>IFERROR(ROUND(ROUND(M124,2)*ROUND(G124,2),2),0)</f>
        <v>0</v>
      </c>
      <c r="R124" s="168"/>
      <c r="S124" s="108"/>
      <c r="T124" s="19" t="str">
        <f>B124</f>
        <v>8.1</v>
      </c>
      <c r="U124" s="19" t="b">
        <f>IF(J124=0,Q124-O124-(TRUNC(TRUNC(H124*(1+L124),2)*G124,2)))</f>
        <v>0</v>
      </c>
      <c r="V124" s="108"/>
      <c r="W124" s="108"/>
      <c r="X124" s="108"/>
      <c r="Y124" s="108"/>
      <c r="Z124" s="109"/>
    </row>
    <row r="125" spans="1:26" ht="18.75" customHeight="1" x14ac:dyDescent="0.2">
      <c r="A125" s="107"/>
      <c r="B125" s="82" t="s">
        <v>468</v>
      </c>
      <c r="C125" s="74" t="s">
        <v>107</v>
      </c>
      <c r="D125" s="83" t="s">
        <v>2</v>
      </c>
      <c r="E125" s="84" t="s">
        <v>292</v>
      </c>
      <c r="F125" s="85" t="s">
        <v>3</v>
      </c>
      <c r="G125" s="2"/>
      <c r="H125" s="86"/>
      <c r="I125" s="86">
        <v>43.29</v>
      </c>
      <c r="J125" s="86">
        <v>18.77</v>
      </c>
      <c r="K125" s="77">
        <f t="shared" si="28"/>
        <v>62.06</v>
      </c>
      <c r="L125" s="87">
        <v>0.24229999999999999</v>
      </c>
      <c r="M125" s="79">
        <f t="shared" si="29"/>
        <v>77.099999999999994</v>
      </c>
      <c r="N125" s="88"/>
      <c r="O125" s="79">
        <f t="shared" si="30"/>
        <v>0</v>
      </c>
      <c r="P125" s="79">
        <f t="shared" si="31"/>
        <v>0</v>
      </c>
      <c r="Q125" s="89">
        <f>IFERROR(ROUND(ROUND(M125,2)*ROUND(G125,2),2),0)</f>
        <v>0</v>
      </c>
      <c r="R125" s="168"/>
      <c r="S125" s="108"/>
      <c r="T125" s="19" t="str">
        <f>B125</f>
        <v>8.2</v>
      </c>
      <c r="U125" s="19" t="b">
        <f>IF(J125=0,Q125-O125-(TRUNC(TRUNC(H125*(1+L125),2)*G125,2)))</f>
        <v>0</v>
      </c>
      <c r="V125" s="108"/>
      <c r="W125" s="108"/>
      <c r="X125" s="108"/>
      <c r="Y125" s="108"/>
      <c r="Z125" s="109"/>
    </row>
    <row r="126" spans="1:26" ht="33.75" customHeight="1" x14ac:dyDescent="0.2">
      <c r="A126" s="107"/>
      <c r="B126" s="82" t="s">
        <v>469</v>
      </c>
      <c r="C126" s="74">
        <v>94273</v>
      </c>
      <c r="D126" s="83" t="s">
        <v>0</v>
      </c>
      <c r="E126" s="84" t="s">
        <v>378</v>
      </c>
      <c r="F126" s="85" t="s">
        <v>3</v>
      </c>
      <c r="G126" s="2"/>
      <c r="H126" s="86"/>
      <c r="I126" s="86">
        <v>11.65</v>
      </c>
      <c r="J126" s="86">
        <v>34.340000000000003</v>
      </c>
      <c r="K126" s="77">
        <f t="shared" si="28"/>
        <v>45.99</v>
      </c>
      <c r="L126" s="87">
        <v>0.24229999999999999</v>
      </c>
      <c r="M126" s="79">
        <f t="shared" si="29"/>
        <v>57.13</v>
      </c>
      <c r="N126" s="88"/>
      <c r="O126" s="79">
        <f t="shared" si="30"/>
        <v>0</v>
      </c>
      <c r="P126" s="79">
        <f t="shared" si="31"/>
        <v>0</v>
      </c>
      <c r="Q126" s="89">
        <f>IFERROR(ROUND(ROUND(M126,2)*ROUND(G126,2),2),0)</f>
        <v>0</v>
      </c>
      <c r="R126" s="168"/>
      <c r="S126" s="108"/>
      <c r="T126" s="19" t="str">
        <f>B126</f>
        <v>8.3</v>
      </c>
      <c r="U126" s="19" t="b">
        <f>IF(J126=0,Q126-O126-(TRUNC(TRUNC(H126*(1+L126),2)*G126,2)))</f>
        <v>0</v>
      </c>
      <c r="V126" s="108"/>
      <c r="W126" s="108"/>
      <c r="X126" s="108"/>
      <c r="Y126" s="108"/>
      <c r="Z126" s="109"/>
    </row>
    <row r="127" spans="1:26" ht="18.75" customHeight="1" x14ac:dyDescent="0.2">
      <c r="A127" s="107"/>
      <c r="B127" s="82" t="s">
        <v>470</v>
      </c>
      <c r="C127" s="74" t="s">
        <v>108</v>
      </c>
      <c r="D127" s="83" t="s">
        <v>2</v>
      </c>
      <c r="E127" s="84" t="s">
        <v>293</v>
      </c>
      <c r="F127" s="85" t="s">
        <v>3</v>
      </c>
      <c r="G127" s="2"/>
      <c r="H127" s="86"/>
      <c r="I127" s="86">
        <v>19.399999999999999</v>
      </c>
      <c r="J127" s="86">
        <v>1.93</v>
      </c>
      <c r="K127" s="77">
        <f t="shared" si="28"/>
        <v>21.33</v>
      </c>
      <c r="L127" s="87">
        <v>0.24229999999999999</v>
      </c>
      <c r="M127" s="79">
        <f t="shared" si="29"/>
        <v>26.5</v>
      </c>
      <c r="N127" s="88"/>
      <c r="O127" s="79">
        <f t="shared" si="30"/>
        <v>0</v>
      </c>
      <c r="P127" s="79">
        <f t="shared" si="31"/>
        <v>0</v>
      </c>
      <c r="Q127" s="89">
        <f>IFERROR(ROUND(ROUND(M127,2)*ROUND(G127,2),2),0)</f>
        <v>0</v>
      </c>
      <c r="R127" s="168"/>
      <c r="S127" s="108"/>
      <c r="T127" s="19" t="str">
        <f>B127</f>
        <v>8.4</v>
      </c>
      <c r="U127" s="19" t="b">
        <f>IF(J127=0,Q127-O127-(TRUNC(TRUNC(H127*(1+L127),2)*G127,2)))</f>
        <v>0</v>
      </c>
      <c r="V127" s="108"/>
      <c r="W127" s="108"/>
      <c r="X127" s="108"/>
      <c r="Y127" s="108"/>
      <c r="Z127" s="109"/>
    </row>
    <row r="128" spans="1:26" ht="6" customHeight="1" x14ac:dyDescent="0.2">
      <c r="A128" s="107"/>
      <c r="B128" s="90"/>
      <c r="C128" s="90"/>
      <c r="D128" s="93"/>
      <c r="E128" s="94"/>
      <c r="F128" s="90"/>
      <c r="G128" s="95"/>
      <c r="H128" s="95"/>
      <c r="I128" s="95"/>
      <c r="J128" s="128"/>
      <c r="K128" s="95"/>
      <c r="L128" s="96"/>
      <c r="M128" s="95"/>
      <c r="N128" s="95"/>
      <c r="O128" s="88"/>
      <c r="P128" s="88"/>
      <c r="Q128" s="89"/>
      <c r="R128" s="169"/>
      <c r="S128" s="112"/>
      <c r="T128" s="113"/>
      <c r="U128" s="113"/>
      <c r="V128" s="112"/>
      <c r="W128" s="112"/>
      <c r="X128" s="112"/>
      <c r="Y128" s="112"/>
      <c r="Z128" s="107"/>
    </row>
    <row r="129" spans="1:26" ht="15" customHeight="1" x14ac:dyDescent="0.2">
      <c r="A129" s="15"/>
      <c r="B129" s="97"/>
      <c r="C129" s="98"/>
      <c r="D129" s="98"/>
      <c r="E129" s="98"/>
      <c r="F129" s="98"/>
      <c r="G129" s="98"/>
      <c r="H129" s="98"/>
      <c r="I129" s="98"/>
      <c r="J129" s="98"/>
      <c r="K129" s="98"/>
      <c r="L129" s="71"/>
      <c r="M129" s="99" t="str">
        <f>CONCATENATE("Subtotal ",E123)</f>
        <v>Subtotal MEIO-FIO</v>
      </c>
      <c r="N129" s="100"/>
      <c r="O129" s="100">
        <f>SUM(O124:O127)</f>
        <v>0</v>
      </c>
      <c r="P129" s="100">
        <f>SUM(P124:P127)</f>
        <v>0</v>
      </c>
      <c r="Q129" s="101">
        <f>SUM(Q124:Q127)</f>
        <v>0</v>
      </c>
      <c r="R129" s="167"/>
      <c r="S129" s="19">
        <v>1</v>
      </c>
      <c r="T129" s="19"/>
      <c r="U129" s="19"/>
      <c r="V129" s="81">
        <f>SUM(N129:P129)</f>
        <v>0</v>
      </c>
      <c r="W129" s="19" t="str">
        <f>IF(V129&lt;&gt;Q129,"erro","ok")</f>
        <v>ok</v>
      </c>
      <c r="X129" s="19"/>
      <c r="Y129" s="19"/>
      <c r="Z129" s="20"/>
    </row>
    <row r="130" spans="1:26" ht="6" customHeight="1" x14ac:dyDescent="0.2">
      <c r="A130" s="63"/>
      <c r="B130" s="102"/>
      <c r="C130" s="103"/>
      <c r="D130" s="104"/>
      <c r="E130" s="104"/>
      <c r="F130" s="103"/>
      <c r="G130" s="103"/>
      <c r="H130" s="103"/>
      <c r="I130" s="103"/>
      <c r="J130" s="103"/>
      <c r="K130" s="103"/>
      <c r="L130" s="66"/>
      <c r="M130" s="103"/>
      <c r="N130" s="103"/>
      <c r="O130" s="103"/>
      <c r="P130" s="103"/>
      <c r="Q130" s="105"/>
      <c r="R130" s="164"/>
      <c r="S130" s="19"/>
      <c r="T130" s="19">
        <f>B130</f>
        <v>0</v>
      </c>
      <c r="U130" s="19">
        <f>IF(J130=0,Q130-O130-(TRUNC(TRUNC(H130*(1+L130),2)*G130,2)))</f>
        <v>0</v>
      </c>
      <c r="V130" s="19"/>
      <c r="W130" s="19"/>
      <c r="X130" s="19"/>
      <c r="Y130" s="19"/>
      <c r="Z130" s="20"/>
    </row>
    <row r="131" spans="1:26" ht="15" customHeight="1" x14ac:dyDescent="0.2">
      <c r="A131" s="15"/>
      <c r="B131" s="68">
        <v>9</v>
      </c>
      <c r="C131" s="69"/>
      <c r="D131" s="69"/>
      <c r="E131" s="70" t="s">
        <v>109</v>
      </c>
      <c r="F131" s="70"/>
      <c r="G131" s="70"/>
      <c r="H131" s="70"/>
      <c r="I131" s="70"/>
      <c r="J131" s="70"/>
      <c r="K131" s="70"/>
      <c r="L131" s="71"/>
      <c r="M131" s="70"/>
      <c r="N131" s="70"/>
      <c r="O131" s="70"/>
      <c r="P131" s="70"/>
      <c r="Q131" s="72">
        <f>Q135</f>
        <v>0</v>
      </c>
      <c r="R131" s="164"/>
      <c r="S131" s="19"/>
      <c r="T131" s="19">
        <f>B131</f>
        <v>9</v>
      </c>
      <c r="U131" s="106">
        <f>IF(J131=0,Q131-O131-(TRUNC(TRUNC(H131*(1+L131),2)*G131,2)))</f>
        <v>0</v>
      </c>
      <c r="V131" s="19"/>
      <c r="W131" s="19"/>
      <c r="X131" s="19"/>
      <c r="Y131" s="19"/>
      <c r="Z131" s="20"/>
    </row>
    <row r="132" spans="1:26" ht="18.75" customHeight="1" x14ac:dyDescent="0.2">
      <c r="A132" s="107"/>
      <c r="B132" s="82" t="s">
        <v>471</v>
      </c>
      <c r="C132" s="85" t="s">
        <v>110</v>
      </c>
      <c r="D132" s="83" t="s">
        <v>2</v>
      </c>
      <c r="E132" s="84" t="s">
        <v>498</v>
      </c>
      <c r="F132" s="85" t="s">
        <v>7</v>
      </c>
      <c r="G132" s="2"/>
      <c r="H132" s="86"/>
      <c r="I132" s="86">
        <v>159.41999999999999</v>
      </c>
      <c r="J132" s="86">
        <v>197.91</v>
      </c>
      <c r="K132" s="77">
        <f t="shared" ref="K132:K133" si="32">I132+J132</f>
        <v>357.33</v>
      </c>
      <c r="L132" s="87">
        <v>0.24229999999999999</v>
      </c>
      <c r="M132" s="79">
        <f t="shared" ref="M132:M133" si="33">IFERROR(IF(L132="-",ROUND(K132,2),(ROUND(K132*(1+L132),2))),"-")</f>
        <v>443.91</v>
      </c>
      <c r="N132" s="88"/>
      <c r="O132" s="79">
        <f t="shared" ref="O132:O133" si="34">IF(($J132=0),$Q132,IF(I132=0,0,IF($L132&lt;&gt;"-",IFERROR(TRUNC(TRUNC((I132*(1+$L132)),2)*$G132,2),0),IFERROR(TRUNC(I132*$G132,2),0))))</f>
        <v>0</v>
      </c>
      <c r="P132" s="79">
        <f t="shared" ref="P132:P133" si="35">IF(J132=0,0,Q132-O132)</f>
        <v>0</v>
      </c>
      <c r="Q132" s="89">
        <f>IFERROR(ROUND(ROUND(M132,2)*ROUND(G132,2),2),0)</f>
        <v>0</v>
      </c>
      <c r="R132" s="168"/>
      <c r="S132" s="108"/>
      <c r="T132" s="19" t="str">
        <f>B132</f>
        <v>9.1</v>
      </c>
      <c r="U132" s="19" t="b">
        <f>IF(J132=0,Q132-O132-(TRUNC(TRUNC(H132*(1+L132),2)*G132,2)))</f>
        <v>0</v>
      </c>
      <c r="V132" s="108"/>
      <c r="W132" s="108"/>
      <c r="X132" s="108"/>
      <c r="Y132" s="108"/>
      <c r="Z132" s="109"/>
    </row>
    <row r="133" spans="1:26" ht="18.75" customHeight="1" x14ac:dyDescent="0.2">
      <c r="A133" s="107"/>
      <c r="B133" s="82" t="s">
        <v>472</v>
      </c>
      <c r="C133" s="74" t="s">
        <v>111</v>
      </c>
      <c r="D133" s="83" t="s">
        <v>2</v>
      </c>
      <c r="E133" s="84" t="s">
        <v>499</v>
      </c>
      <c r="F133" s="85" t="s">
        <v>7</v>
      </c>
      <c r="G133" s="2"/>
      <c r="H133" s="86"/>
      <c r="I133" s="86">
        <v>227.3</v>
      </c>
      <c r="J133" s="86">
        <v>312.62</v>
      </c>
      <c r="K133" s="77">
        <f t="shared" si="32"/>
        <v>539.92000000000007</v>
      </c>
      <c r="L133" s="87">
        <v>0.24229999999999999</v>
      </c>
      <c r="M133" s="79">
        <f t="shared" si="33"/>
        <v>670.74</v>
      </c>
      <c r="N133" s="88"/>
      <c r="O133" s="79">
        <f t="shared" si="34"/>
        <v>0</v>
      </c>
      <c r="P133" s="79">
        <f t="shared" si="35"/>
        <v>0</v>
      </c>
      <c r="Q133" s="89">
        <f>IFERROR(ROUND(ROUND(M133,2)*ROUND(G133,2),2),0)</f>
        <v>0</v>
      </c>
      <c r="R133" s="168"/>
      <c r="S133" s="108"/>
      <c r="T133" s="19" t="str">
        <f>B133</f>
        <v>9.2</v>
      </c>
      <c r="U133" s="19" t="b">
        <f>IF(J133=0,Q133-O133-(TRUNC(TRUNC(H133*(1+L133),2)*G133,2)))</f>
        <v>0</v>
      </c>
      <c r="V133" s="108"/>
      <c r="W133" s="108"/>
      <c r="X133" s="108"/>
      <c r="Y133" s="108"/>
      <c r="Z133" s="109"/>
    </row>
    <row r="134" spans="1:26" ht="6" customHeight="1" x14ac:dyDescent="0.2">
      <c r="A134" s="107"/>
      <c r="B134" s="90"/>
      <c r="C134" s="90"/>
      <c r="D134" s="93"/>
      <c r="E134" s="94"/>
      <c r="F134" s="90"/>
      <c r="G134" s="95"/>
      <c r="H134" s="95"/>
      <c r="I134" s="95"/>
      <c r="J134" s="95"/>
      <c r="K134" s="95"/>
      <c r="L134" s="96"/>
      <c r="M134" s="95"/>
      <c r="N134" s="95"/>
      <c r="O134" s="88"/>
      <c r="P134" s="88"/>
      <c r="Q134" s="89"/>
      <c r="R134" s="169"/>
      <c r="S134" s="112"/>
      <c r="T134" s="113"/>
      <c r="U134" s="113"/>
      <c r="V134" s="112"/>
      <c r="W134" s="112"/>
      <c r="X134" s="112"/>
      <c r="Y134" s="112"/>
      <c r="Z134" s="107"/>
    </row>
    <row r="135" spans="1:26" ht="15" customHeight="1" x14ac:dyDescent="0.2">
      <c r="A135" s="15"/>
      <c r="B135" s="97"/>
      <c r="C135" s="98"/>
      <c r="D135" s="98"/>
      <c r="E135" s="98"/>
      <c r="F135" s="98"/>
      <c r="G135" s="98"/>
      <c r="H135" s="98"/>
      <c r="I135" s="98"/>
      <c r="J135" s="98"/>
      <c r="K135" s="98"/>
      <c r="L135" s="71"/>
      <c r="M135" s="99" t="str">
        <f>CONCATENATE("Subtotal ",E131)</f>
        <v>Subtotal DEGRAU</v>
      </c>
      <c r="N135" s="100"/>
      <c r="O135" s="100">
        <f>SUM(O132:O133)</f>
        <v>0</v>
      </c>
      <c r="P135" s="100">
        <f>SUM(P132:P133)</f>
        <v>0</v>
      </c>
      <c r="Q135" s="101">
        <f>SUM(Q132:Q133)</f>
        <v>0</v>
      </c>
      <c r="R135" s="167"/>
      <c r="S135" s="19">
        <v>1</v>
      </c>
      <c r="T135" s="19"/>
      <c r="U135" s="19"/>
      <c r="V135" s="81">
        <f>SUM(N135:P135)</f>
        <v>0</v>
      </c>
      <c r="W135" s="19" t="str">
        <f>IF(V135&lt;&gt;Q135,"erro","ok")</f>
        <v>ok</v>
      </c>
      <c r="X135" s="19"/>
      <c r="Y135" s="19"/>
      <c r="Z135" s="20"/>
    </row>
    <row r="136" spans="1:26" ht="6" customHeight="1" x14ac:dyDescent="0.2">
      <c r="A136" s="63"/>
      <c r="B136" s="102"/>
      <c r="C136" s="103"/>
      <c r="D136" s="104"/>
      <c r="E136" s="104"/>
      <c r="F136" s="103"/>
      <c r="G136" s="103"/>
      <c r="H136" s="103"/>
      <c r="I136" s="103"/>
      <c r="J136" s="103"/>
      <c r="K136" s="103"/>
      <c r="L136" s="66"/>
      <c r="M136" s="103"/>
      <c r="N136" s="103"/>
      <c r="O136" s="103"/>
      <c r="P136" s="103"/>
      <c r="Q136" s="105"/>
      <c r="R136" s="164"/>
      <c r="S136" s="19"/>
      <c r="T136" s="19">
        <f>B136</f>
        <v>0</v>
      </c>
      <c r="U136" s="19">
        <f>IF(J136=0,Q136-O136-(TRUNC(TRUNC(H136*(1+L136),2)*G136,2)))</f>
        <v>0</v>
      </c>
      <c r="V136" s="19"/>
      <c r="W136" s="19"/>
      <c r="X136" s="19"/>
      <c r="Y136" s="19"/>
      <c r="Z136" s="20"/>
    </row>
    <row r="137" spans="1:26" ht="15" customHeight="1" x14ac:dyDescent="0.2">
      <c r="A137" s="15"/>
      <c r="B137" s="68">
        <v>10</v>
      </c>
      <c r="C137" s="69"/>
      <c r="D137" s="69"/>
      <c r="E137" s="70" t="s">
        <v>112</v>
      </c>
      <c r="F137" s="70"/>
      <c r="G137" s="70"/>
      <c r="H137" s="70"/>
      <c r="I137" s="70"/>
      <c r="J137" s="70"/>
      <c r="K137" s="70"/>
      <c r="L137" s="71"/>
      <c r="M137" s="70"/>
      <c r="N137" s="70"/>
      <c r="O137" s="70"/>
      <c r="P137" s="70"/>
      <c r="Q137" s="72">
        <f>Q141</f>
        <v>0</v>
      </c>
      <c r="R137" s="164"/>
      <c r="S137" s="19"/>
      <c r="T137" s="19">
        <f>B137</f>
        <v>10</v>
      </c>
      <c r="U137" s="106">
        <f>IF(J137=0,Q137-O137-(TRUNC(TRUNC(H137*(1+L137),2)*G137,2)))</f>
        <v>0</v>
      </c>
      <c r="V137" s="19"/>
      <c r="W137" s="19"/>
      <c r="X137" s="19"/>
      <c r="Y137" s="19"/>
      <c r="Z137" s="20"/>
    </row>
    <row r="138" spans="1:26" ht="18.75" customHeight="1" x14ac:dyDescent="0.2">
      <c r="A138" s="107"/>
      <c r="B138" s="82" t="s">
        <v>473</v>
      </c>
      <c r="C138" s="85" t="s">
        <v>113</v>
      </c>
      <c r="D138" s="83" t="s">
        <v>2</v>
      </c>
      <c r="E138" s="84" t="s">
        <v>500</v>
      </c>
      <c r="F138" s="85" t="s">
        <v>7</v>
      </c>
      <c r="G138" s="2"/>
      <c r="H138" s="86"/>
      <c r="I138" s="86">
        <v>473.61</v>
      </c>
      <c r="J138" s="86">
        <v>547.17999999999995</v>
      </c>
      <c r="K138" s="77">
        <f t="shared" ref="K138:K139" si="36">I138+J138</f>
        <v>1020.79</v>
      </c>
      <c r="L138" s="87">
        <v>0.24229999999999999</v>
      </c>
      <c r="M138" s="79">
        <f t="shared" ref="M138:M139" si="37">IFERROR(IF(L138="-",ROUND(K138,2),(ROUND(K138*(1+L138),2))),"-")</f>
        <v>1268.1300000000001</v>
      </c>
      <c r="N138" s="88"/>
      <c r="O138" s="79">
        <f t="shared" ref="O138:O139" si="38">IF(($J138=0),$Q138,IF(I138=0,0,IF($L138&lt;&gt;"-",IFERROR(TRUNC(TRUNC((I138*(1+$L138)),2)*$G138,2),0),IFERROR(TRUNC(I138*$G138,2),0))))</f>
        <v>0</v>
      </c>
      <c r="P138" s="79">
        <f t="shared" ref="P138:P139" si="39">IF(J138=0,0,Q138-O138)</f>
        <v>0</v>
      </c>
      <c r="Q138" s="89">
        <f>IFERROR(ROUND(ROUND(M138,2)*ROUND(G138,2),2),0)</f>
        <v>0</v>
      </c>
      <c r="R138" s="168"/>
      <c r="S138" s="108"/>
      <c r="T138" s="19" t="str">
        <f>B138</f>
        <v>10.1</v>
      </c>
      <c r="U138" s="19" t="b">
        <f>IF(J138=0,Q138-O138-(TRUNC(TRUNC(H138*(1+L138),2)*G138,2)))</f>
        <v>0</v>
      </c>
      <c r="V138" s="108"/>
      <c r="W138" s="108"/>
      <c r="X138" s="108"/>
      <c r="Y138" s="108"/>
      <c r="Z138" s="109"/>
    </row>
    <row r="139" spans="1:26" ht="18.75" customHeight="1" x14ac:dyDescent="0.2">
      <c r="A139" s="107"/>
      <c r="B139" s="82" t="s">
        <v>474</v>
      </c>
      <c r="C139" s="74" t="s">
        <v>114</v>
      </c>
      <c r="D139" s="83" t="s">
        <v>2</v>
      </c>
      <c r="E139" s="84" t="s">
        <v>501</v>
      </c>
      <c r="F139" s="85" t="s">
        <v>3</v>
      </c>
      <c r="G139" s="2"/>
      <c r="H139" s="86"/>
      <c r="I139" s="86">
        <v>142.18</v>
      </c>
      <c r="J139" s="86">
        <v>218.43</v>
      </c>
      <c r="K139" s="77">
        <f t="shared" si="36"/>
        <v>360.61</v>
      </c>
      <c r="L139" s="87">
        <v>0.24229999999999999</v>
      </c>
      <c r="M139" s="79">
        <f t="shared" si="37"/>
        <v>447.99</v>
      </c>
      <c r="N139" s="88"/>
      <c r="O139" s="79">
        <f t="shared" si="38"/>
        <v>0</v>
      </c>
      <c r="P139" s="79">
        <f t="shared" si="39"/>
        <v>0</v>
      </c>
      <c r="Q139" s="89">
        <f>IFERROR(ROUND(ROUND(M139,2)*ROUND(G139,2),2),0)</f>
        <v>0</v>
      </c>
      <c r="R139" s="168"/>
      <c r="S139" s="108"/>
      <c r="T139" s="19" t="str">
        <f>B139</f>
        <v>10.2</v>
      </c>
      <c r="U139" s="19" t="b">
        <f>IF(J139=0,Q139-O139-(TRUNC(TRUNC(H139*(1+L139),2)*G139,2)))</f>
        <v>0</v>
      </c>
      <c r="V139" s="108"/>
      <c r="W139" s="108"/>
      <c r="X139" s="108"/>
      <c r="Y139" s="108"/>
      <c r="Z139" s="109"/>
    </row>
    <row r="140" spans="1:26" ht="6" customHeight="1" x14ac:dyDescent="0.2">
      <c r="A140" s="107"/>
      <c r="B140" s="90"/>
      <c r="C140" s="90"/>
      <c r="D140" s="129"/>
      <c r="E140" s="94"/>
      <c r="F140" s="90"/>
      <c r="G140" s="95"/>
      <c r="H140" s="95"/>
      <c r="I140" s="128"/>
      <c r="J140" s="95"/>
      <c r="K140" s="95"/>
      <c r="L140" s="96"/>
      <c r="M140" s="95"/>
      <c r="N140" s="95"/>
      <c r="O140" s="88"/>
      <c r="P140" s="88"/>
      <c r="Q140" s="89"/>
      <c r="R140" s="169"/>
      <c r="S140" s="112"/>
      <c r="T140" s="113"/>
      <c r="U140" s="113"/>
      <c r="V140" s="112"/>
      <c r="W140" s="112"/>
      <c r="X140" s="112"/>
      <c r="Y140" s="112"/>
      <c r="Z140" s="107"/>
    </row>
    <row r="141" spans="1:26" ht="15" customHeight="1" x14ac:dyDescent="0.2">
      <c r="A141" s="15"/>
      <c r="B141" s="97"/>
      <c r="C141" s="98"/>
      <c r="D141" s="98"/>
      <c r="E141" s="98"/>
      <c r="F141" s="98"/>
      <c r="G141" s="98"/>
      <c r="H141" s="98"/>
      <c r="I141" s="98"/>
      <c r="J141" s="98"/>
      <c r="K141" s="98"/>
      <c r="L141" s="71"/>
      <c r="M141" s="99" t="str">
        <f>CONCATENATE("Subtotal ",E137)</f>
        <v>Subtotal ACESSIBILIDADE</v>
      </c>
      <c r="N141" s="100"/>
      <c r="O141" s="100">
        <f>SUM(O138:O139)</f>
        <v>0</v>
      </c>
      <c r="P141" s="100">
        <f>SUM(P138:P139)</f>
        <v>0</v>
      </c>
      <c r="Q141" s="101">
        <f>SUM(Q138:Q139)</f>
        <v>0</v>
      </c>
      <c r="R141" s="167"/>
      <c r="S141" s="19">
        <v>1</v>
      </c>
      <c r="T141" s="19"/>
      <c r="U141" s="19"/>
      <c r="V141" s="81">
        <f>SUM(N141:P141)</f>
        <v>0</v>
      </c>
      <c r="W141" s="19" t="str">
        <f>IF(V141&lt;&gt;Q141,"erro","ok")</f>
        <v>ok</v>
      </c>
      <c r="X141" s="19"/>
      <c r="Y141" s="19"/>
      <c r="Z141" s="20"/>
    </row>
    <row r="142" spans="1:26" ht="6" customHeight="1" x14ac:dyDescent="0.2">
      <c r="A142" s="63"/>
      <c r="B142" s="102"/>
      <c r="C142" s="103"/>
      <c r="D142" s="104"/>
      <c r="E142" s="104"/>
      <c r="F142" s="103"/>
      <c r="G142" s="103"/>
      <c r="H142" s="103"/>
      <c r="I142" s="103"/>
      <c r="J142" s="103"/>
      <c r="K142" s="103"/>
      <c r="L142" s="66"/>
      <c r="M142" s="103"/>
      <c r="N142" s="103"/>
      <c r="O142" s="103"/>
      <c r="P142" s="103"/>
      <c r="Q142" s="105"/>
      <c r="R142" s="164"/>
      <c r="S142" s="19"/>
      <c r="T142" s="19">
        <f>B142</f>
        <v>0</v>
      </c>
      <c r="U142" s="19">
        <f>IF(J142=0,Q142-O142-(TRUNC(TRUNC(H142*(1+L142),2)*G142,2)))</f>
        <v>0</v>
      </c>
      <c r="V142" s="19"/>
      <c r="W142" s="19"/>
      <c r="X142" s="19"/>
      <c r="Y142" s="19"/>
      <c r="Z142" s="20"/>
    </row>
    <row r="143" spans="1:26" ht="15" customHeight="1" x14ac:dyDescent="0.2">
      <c r="A143" s="15"/>
      <c r="B143" s="68">
        <v>11</v>
      </c>
      <c r="C143" s="69"/>
      <c r="D143" s="69"/>
      <c r="E143" s="70" t="s">
        <v>115</v>
      </c>
      <c r="F143" s="70"/>
      <c r="G143" s="70"/>
      <c r="H143" s="70"/>
      <c r="I143" s="70"/>
      <c r="J143" s="70"/>
      <c r="K143" s="70"/>
      <c r="L143" s="71"/>
      <c r="M143" s="70"/>
      <c r="N143" s="70"/>
      <c r="O143" s="70"/>
      <c r="P143" s="70"/>
      <c r="Q143" s="72">
        <f>Q159</f>
        <v>0</v>
      </c>
      <c r="R143" s="164"/>
      <c r="S143" s="19"/>
      <c r="T143" s="19">
        <f>B143</f>
        <v>11</v>
      </c>
      <c r="U143" s="106">
        <f>IF(J143=0,Q143-O143-(TRUNC(TRUNC(H143*(1+L143),2)*G143,2)))</f>
        <v>0</v>
      </c>
      <c r="V143" s="19"/>
      <c r="W143" s="19"/>
      <c r="X143" s="19"/>
      <c r="Y143" s="19"/>
      <c r="Z143" s="20"/>
    </row>
    <row r="144" spans="1:26" ht="18.75" customHeight="1" x14ac:dyDescent="0.2">
      <c r="A144" s="107"/>
      <c r="B144" s="82" t="s">
        <v>502</v>
      </c>
      <c r="C144" s="74" t="s">
        <v>116</v>
      </c>
      <c r="D144" s="83" t="s">
        <v>2</v>
      </c>
      <c r="E144" s="84" t="s">
        <v>295</v>
      </c>
      <c r="F144" s="85" t="s">
        <v>3</v>
      </c>
      <c r="G144" s="2"/>
      <c r="H144" s="86"/>
      <c r="I144" s="86">
        <v>402.33</v>
      </c>
      <c r="J144" s="86">
        <v>588.72</v>
      </c>
      <c r="K144" s="77">
        <f t="shared" ref="K144:K157" si="40">I144+J144</f>
        <v>991.05</v>
      </c>
      <c r="L144" s="87">
        <v>0.24229999999999999</v>
      </c>
      <c r="M144" s="79">
        <f t="shared" ref="M144:M157" si="41">IFERROR(IF(L144="-",ROUND(K144,2),(ROUND(K144*(1+L144),2))),"-")</f>
        <v>1231.18</v>
      </c>
      <c r="N144" s="88"/>
      <c r="O144" s="79">
        <f t="shared" ref="O144:O157" si="42">IF(($J144=0),$Q144,IF(I144=0,0,IF($L144&lt;&gt;"-",IFERROR(TRUNC(TRUNC((I144*(1+$L144)),2)*$G144,2),0),IFERROR(TRUNC(I144*$G144,2),0))))</f>
        <v>0</v>
      </c>
      <c r="P144" s="79">
        <f t="shared" ref="P144:P157" si="43">IF(J144=0,0,Q144-O144)</f>
        <v>0</v>
      </c>
      <c r="Q144" s="89">
        <f>IFERROR(ROUND(ROUND(M144,2)*ROUND(G144,2),2),0)</f>
        <v>0</v>
      </c>
      <c r="R144" s="168"/>
      <c r="S144" s="108"/>
      <c r="T144" s="19" t="str">
        <f>B144</f>
        <v>11.1</v>
      </c>
      <c r="U144" s="19" t="b">
        <f>IF(J144=0,Q144-O144-(TRUNC(TRUNC(H144*(1+L144),2)*G144,2)))</f>
        <v>0</v>
      </c>
      <c r="V144" s="108"/>
      <c r="W144" s="108"/>
      <c r="X144" s="108"/>
      <c r="Y144" s="108"/>
      <c r="Z144" s="109"/>
    </row>
    <row r="145" spans="1:26" ht="18.75" customHeight="1" x14ac:dyDescent="0.2">
      <c r="A145" s="107"/>
      <c r="B145" s="82" t="s">
        <v>503</v>
      </c>
      <c r="C145" s="74" t="s">
        <v>117</v>
      </c>
      <c r="D145" s="83" t="s">
        <v>2</v>
      </c>
      <c r="E145" s="84" t="s">
        <v>296</v>
      </c>
      <c r="F145" s="85" t="s">
        <v>3</v>
      </c>
      <c r="G145" s="2"/>
      <c r="H145" s="86"/>
      <c r="I145" s="86">
        <v>209.27</v>
      </c>
      <c r="J145" s="86">
        <v>506.55</v>
      </c>
      <c r="K145" s="77">
        <f t="shared" si="40"/>
        <v>715.82</v>
      </c>
      <c r="L145" s="87">
        <v>0.24229999999999999</v>
      </c>
      <c r="M145" s="79">
        <f t="shared" si="41"/>
        <v>889.26</v>
      </c>
      <c r="N145" s="88"/>
      <c r="O145" s="79">
        <f t="shared" si="42"/>
        <v>0</v>
      </c>
      <c r="P145" s="79">
        <f t="shared" si="43"/>
        <v>0</v>
      </c>
      <c r="Q145" s="89">
        <f>IFERROR(ROUND(ROUND(M145,2)*ROUND(G145,2),2),0)</f>
        <v>0</v>
      </c>
      <c r="R145" s="168"/>
      <c r="S145" s="108"/>
      <c r="T145" s="19" t="str">
        <f>B145</f>
        <v>11.2</v>
      </c>
      <c r="U145" s="19" t="b">
        <f>IF(J145=0,Q145-O145-(TRUNC(TRUNC(H145*(1+L145),2)*G145,2)))</f>
        <v>0</v>
      </c>
      <c r="V145" s="108"/>
      <c r="W145" s="108"/>
      <c r="X145" s="108"/>
      <c r="Y145" s="108"/>
      <c r="Z145" s="109"/>
    </row>
    <row r="146" spans="1:26" ht="18.75" customHeight="1" x14ac:dyDescent="0.2">
      <c r="A146" s="107"/>
      <c r="B146" s="82" t="s">
        <v>504</v>
      </c>
      <c r="C146" s="74" t="s">
        <v>118</v>
      </c>
      <c r="D146" s="83" t="s">
        <v>2</v>
      </c>
      <c r="E146" s="84" t="s">
        <v>297</v>
      </c>
      <c r="F146" s="85" t="s">
        <v>3</v>
      </c>
      <c r="G146" s="2"/>
      <c r="H146" s="86"/>
      <c r="I146" s="86">
        <v>23.96</v>
      </c>
      <c r="J146" s="86">
        <v>71.28</v>
      </c>
      <c r="K146" s="77">
        <f t="shared" si="40"/>
        <v>95.240000000000009</v>
      </c>
      <c r="L146" s="87">
        <v>0.24229999999999999</v>
      </c>
      <c r="M146" s="79">
        <f t="shared" si="41"/>
        <v>118.32</v>
      </c>
      <c r="N146" s="88"/>
      <c r="O146" s="79">
        <f t="shared" si="42"/>
        <v>0</v>
      </c>
      <c r="P146" s="79">
        <f t="shared" si="43"/>
        <v>0</v>
      </c>
      <c r="Q146" s="89">
        <f>IFERROR(ROUND(ROUND(M146,2)*ROUND(G146,2),2),0)</f>
        <v>0</v>
      </c>
      <c r="R146" s="168"/>
      <c r="S146" s="108"/>
      <c r="T146" s="19" t="str">
        <f>B146</f>
        <v>11.3</v>
      </c>
      <c r="U146" s="19" t="b">
        <f>IF(J146=0,Q146-O146-(TRUNC(TRUNC(H146*(1+L146),2)*G146,2)))</f>
        <v>0</v>
      </c>
      <c r="V146" s="108"/>
      <c r="W146" s="108"/>
      <c r="X146" s="108"/>
      <c r="Y146" s="108"/>
      <c r="Z146" s="109"/>
    </row>
    <row r="147" spans="1:26" ht="18.75" customHeight="1" x14ac:dyDescent="0.2">
      <c r="A147" s="107"/>
      <c r="B147" s="82" t="s">
        <v>505</v>
      </c>
      <c r="C147" s="74" t="s">
        <v>119</v>
      </c>
      <c r="D147" s="83" t="s">
        <v>2</v>
      </c>
      <c r="E147" s="84" t="s">
        <v>298</v>
      </c>
      <c r="F147" s="85" t="s">
        <v>7</v>
      </c>
      <c r="G147" s="2"/>
      <c r="H147" s="86"/>
      <c r="I147" s="86">
        <v>502.61</v>
      </c>
      <c r="J147" s="86">
        <v>823.32</v>
      </c>
      <c r="K147" s="77">
        <f t="shared" si="40"/>
        <v>1325.93</v>
      </c>
      <c r="L147" s="87">
        <v>0.24229999999999999</v>
      </c>
      <c r="M147" s="79">
        <f t="shared" si="41"/>
        <v>1647.2</v>
      </c>
      <c r="N147" s="88"/>
      <c r="O147" s="79">
        <f t="shared" si="42"/>
        <v>0</v>
      </c>
      <c r="P147" s="79">
        <f t="shared" si="43"/>
        <v>0</v>
      </c>
      <c r="Q147" s="89">
        <f>IFERROR(ROUND(ROUND(M147,2)*ROUND(G147,2),2),0)</f>
        <v>0</v>
      </c>
      <c r="R147" s="168"/>
      <c r="S147" s="108"/>
      <c r="T147" s="19" t="str">
        <f>B147</f>
        <v>11.4</v>
      </c>
      <c r="U147" s="19" t="b">
        <f>IF(J147=0,Q147-O147-(TRUNC(TRUNC(H147*(1+L147),2)*G147,2)))</f>
        <v>0</v>
      </c>
      <c r="V147" s="108"/>
      <c r="W147" s="108"/>
      <c r="X147" s="108"/>
      <c r="Y147" s="108"/>
      <c r="Z147" s="109"/>
    </row>
    <row r="148" spans="1:26" ht="18.75" customHeight="1" x14ac:dyDescent="0.2">
      <c r="A148" s="107"/>
      <c r="B148" s="82" t="s">
        <v>506</v>
      </c>
      <c r="C148" s="74" t="s">
        <v>120</v>
      </c>
      <c r="D148" s="83" t="s">
        <v>2</v>
      </c>
      <c r="E148" s="84" t="s">
        <v>299</v>
      </c>
      <c r="F148" s="85" t="s">
        <v>7</v>
      </c>
      <c r="G148" s="2"/>
      <c r="H148" s="86"/>
      <c r="I148" s="86">
        <v>744.62</v>
      </c>
      <c r="J148" s="86">
        <v>2077.54</v>
      </c>
      <c r="K148" s="77">
        <f t="shared" si="40"/>
        <v>2822.16</v>
      </c>
      <c r="L148" s="87">
        <v>0.24229999999999999</v>
      </c>
      <c r="M148" s="79">
        <f t="shared" si="41"/>
        <v>3505.97</v>
      </c>
      <c r="N148" s="88"/>
      <c r="O148" s="79">
        <f t="shared" si="42"/>
        <v>0</v>
      </c>
      <c r="P148" s="79">
        <f t="shared" si="43"/>
        <v>0</v>
      </c>
      <c r="Q148" s="89">
        <f>IFERROR(ROUND(ROUND(M148,2)*ROUND(G148,2),2),0)</f>
        <v>0</v>
      </c>
      <c r="R148" s="168"/>
      <c r="S148" s="108"/>
      <c r="T148" s="19" t="str">
        <f>B148</f>
        <v>11.5</v>
      </c>
      <c r="U148" s="19" t="b">
        <f>IF(J148=0,Q148-O148-(TRUNC(TRUNC(H148*(1+L148),2)*G148,2)))</f>
        <v>0</v>
      </c>
      <c r="V148" s="108"/>
      <c r="W148" s="108"/>
      <c r="X148" s="108"/>
      <c r="Y148" s="108"/>
      <c r="Z148" s="109"/>
    </row>
    <row r="149" spans="1:26" ht="18.75" customHeight="1" x14ac:dyDescent="0.2">
      <c r="A149" s="107"/>
      <c r="B149" s="82" t="s">
        <v>507</v>
      </c>
      <c r="C149" s="74" t="s">
        <v>121</v>
      </c>
      <c r="D149" s="83" t="s">
        <v>2</v>
      </c>
      <c r="E149" s="84" t="s">
        <v>300</v>
      </c>
      <c r="F149" s="85" t="s">
        <v>7</v>
      </c>
      <c r="G149" s="2"/>
      <c r="H149" s="86"/>
      <c r="I149" s="86">
        <v>946.97</v>
      </c>
      <c r="J149" s="86">
        <v>2505.2399999999998</v>
      </c>
      <c r="K149" s="77">
        <f t="shared" si="40"/>
        <v>3452.21</v>
      </c>
      <c r="L149" s="87">
        <v>0.24229999999999999</v>
      </c>
      <c r="M149" s="79">
        <f t="shared" si="41"/>
        <v>4288.68</v>
      </c>
      <c r="N149" s="88"/>
      <c r="O149" s="79">
        <f t="shared" si="42"/>
        <v>0</v>
      </c>
      <c r="P149" s="79">
        <f t="shared" si="43"/>
        <v>0</v>
      </c>
      <c r="Q149" s="89">
        <f>IFERROR(ROUND(ROUND(M149,2)*ROUND(G149,2),2),0)</f>
        <v>0</v>
      </c>
      <c r="R149" s="168"/>
      <c r="S149" s="108"/>
      <c r="T149" s="19" t="str">
        <f>B149</f>
        <v>11.6</v>
      </c>
      <c r="U149" s="19" t="b">
        <f>IF(J149=0,Q149-O149-(TRUNC(TRUNC(H149*(1+L149),2)*G149,2)))</f>
        <v>0</v>
      </c>
      <c r="V149" s="108"/>
      <c r="W149" s="108"/>
      <c r="X149" s="108"/>
      <c r="Y149" s="108"/>
      <c r="Z149" s="109"/>
    </row>
    <row r="150" spans="1:26" ht="18.75" customHeight="1" x14ac:dyDescent="0.2">
      <c r="A150" s="107"/>
      <c r="B150" s="82" t="s">
        <v>508</v>
      </c>
      <c r="C150" s="74" t="s">
        <v>122</v>
      </c>
      <c r="D150" s="83" t="s">
        <v>2</v>
      </c>
      <c r="E150" s="84" t="s">
        <v>301</v>
      </c>
      <c r="F150" s="85" t="s">
        <v>7</v>
      </c>
      <c r="G150" s="2"/>
      <c r="H150" s="86"/>
      <c r="I150" s="86">
        <v>233.6</v>
      </c>
      <c r="J150" s="86">
        <v>425.69</v>
      </c>
      <c r="K150" s="77">
        <f t="shared" si="40"/>
        <v>659.29</v>
      </c>
      <c r="L150" s="87">
        <v>0.24229999999999999</v>
      </c>
      <c r="M150" s="79">
        <f t="shared" si="41"/>
        <v>819.04</v>
      </c>
      <c r="N150" s="88"/>
      <c r="O150" s="79">
        <f t="shared" si="42"/>
        <v>0</v>
      </c>
      <c r="P150" s="79">
        <f t="shared" si="43"/>
        <v>0</v>
      </c>
      <c r="Q150" s="89">
        <f>IFERROR(ROUND(ROUND(M150,2)*ROUND(G150,2),2),0)</f>
        <v>0</v>
      </c>
      <c r="R150" s="168"/>
      <c r="S150" s="108"/>
      <c r="T150" s="19" t="str">
        <f>B150</f>
        <v>11.7</v>
      </c>
      <c r="U150" s="19" t="b">
        <f>IF(J150=0,Q150-O150-(TRUNC(TRUNC(H150*(1+L150),2)*G150,2)))</f>
        <v>0</v>
      </c>
      <c r="V150" s="108"/>
      <c r="W150" s="108"/>
      <c r="X150" s="108"/>
      <c r="Y150" s="108"/>
      <c r="Z150" s="109"/>
    </row>
    <row r="151" spans="1:26" ht="18.75" customHeight="1" x14ac:dyDescent="0.2">
      <c r="A151" s="107"/>
      <c r="B151" s="82" t="s">
        <v>509</v>
      </c>
      <c r="C151" s="74" t="s">
        <v>123</v>
      </c>
      <c r="D151" s="83" t="s">
        <v>2</v>
      </c>
      <c r="E151" s="84" t="s">
        <v>302</v>
      </c>
      <c r="F151" s="85" t="s">
        <v>7</v>
      </c>
      <c r="G151" s="2"/>
      <c r="H151" s="86"/>
      <c r="I151" s="86">
        <v>250.81</v>
      </c>
      <c r="J151" s="86">
        <v>452.55</v>
      </c>
      <c r="K151" s="77">
        <f t="shared" si="40"/>
        <v>703.36</v>
      </c>
      <c r="L151" s="87">
        <v>0.24229999999999999</v>
      </c>
      <c r="M151" s="79">
        <f t="shared" si="41"/>
        <v>873.78</v>
      </c>
      <c r="N151" s="88"/>
      <c r="O151" s="79">
        <f t="shared" si="42"/>
        <v>0</v>
      </c>
      <c r="P151" s="79">
        <f t="shared" si="43"/>
        <v>0</v>
      </c>
      <c r="Q151" s="89">
        <f>IFERROR(ROUND(ROUND(M151,2)*ROUND(G151,2),2),0)</f>
        <v>0</v>
      </c>
      <c r="R151" s="168"/>
      <c r="S151" s="108"/>
      <c r="T151" s="19" t="str">
        <f>B151</f>
        <v>11.8</v>
      </c>
      <c r="U151" s="19" t="b">
        <f>IF(J151=0,Q151-O151-(TRUNC(TRUNC(H151*(1+L151),2)*G151,2)))</f>
        <v>0</v>
      </c>
      <c r="V151" s="108"/>
      <c r="W151" s="108"/>
      <c r="X151" s="108"/>
      <c r="Y151" s="108"/>
      <c r="Z151" s="109"/>
    </row>
    <row r="152" spans="1:26" ht="18.75" customHeight="1" x14ac:dyDescent="0.2">
      <c r="A152" s="107"/>
      <c r="B152" s="82" t="s">
        <v>510</v>
      </c>
      <c r="C152" s="74" t="s">
        <v>124</v>
      </c>
      <c r="D152" s="83" t="s">
        <v>2</v>
      </c>
      <c r="E152" s="84" t="s">
        <v>303</v>
      </c>
      <c r="F152" s="85" t="s">
        <v>7</v>
      </c>
      <c r="G152" s="2"/>
      <c r="H152" s="86"/>
      <c r="I152" s="86">
        <v>1659.9</v>
      </c>
      <c r="J152" s="86">
        <v>2085.65</v>
      </c>
      <c r="K152" s="77">
        <f t="shared" si="40"/>
        <v>3745.55</v>
      </c>
      <c r="L152" s="87">
        <v>0.24229999999999999</v>
      </c>
      <c r="M152" s="79">
        <f t="shared" si="41"/>
        <v>4653.1000000000004</v>
      </c>
      <c r="N152" s="88"/>
      <c r="O152" s="79">
        <f t="shared" si="42"/>
        <v>0</v>
      </c>
      <c r="P152" s="79">
        <f t="shared" si="43"/>
        <v>0</v>
      </c>
      <c r="Q152" s="89">
        <f>IFERROR(ROUND(ROUND(M152,2)*ROUND(G152,2),2),0)</f>
        <v>0</v>
      </c>
      <c r="R152" s="168"/>
      <c r="S152" s="108"/>
      <c r="T152" s="19" t="str">
        <f>B152</f>
        <v>11.9</v>
      </c>
      <c r="U152" s="19" t="b">
        <f>IF(J152=0,Q152-O152-(TRUNC(TRUNC(H152*(1+L152),2)*G152,2)))</f>
        <v>0</v>
      </c>
      <c r="V152" s="108"/>
      <c r="W152" s="108"/>
      <c r="X152" s="108"/>
      <c r="Y152" s="108"/>
      <c r="Z152" s="109"/>
    </row>
    <row r="153" spans="1:26" ht="18.75" customHeight="1" x14ac:dyDescent="0.2">
      <c r="A153" s="107"/>
      <c r="B153" s="82" t="s">
        <v>511</v>
      </c>
      <c r="C153" s="74" t="s">
        <v>125</v>
      </c>
      <c r="D153" s="83" t="s">
        <v>2</v>
      </c>
      <c r="E153" s="84" t="s">
        <v>304</v>
      </c>
      <c r="F153" s="85" t="s">
        <v>3</v>
      </c>
      <c r="G153" s="2"/>
      <c r="H153" s="86"/>
      <c r="I153" s="86">
        <v>22.42</v>
      </c>
      <c r="J153" s="86">
        <v>1.43</v>
      </c>
      <c r="K153" s="77">
        <f t="shared" si="40"/>
        <v>23.85</v>
      </c>
      <c r="L153" s="87">
        <v>0.24229999999999999</v>
      </c>
      <c r="M153" s="79">
        <f t="shared" si="41"/>
        <v>29.63</v>
      </c>
      <c r="N153" s="88"/>
      <c r="O153" s="79">
        <f t="shared" si="42"/>
        <v>0</v>
      </c>
      <c r="P153" s="79">
        <f t="shared" si="43"/>
        <v>0</v>
      </c>
      <c r="Q153" s="89">
        <f>IFERROR(ROUND(ROUND(M153,2)*ROUND(G153,2),2),0)</f>
        <v>0</v>
      </c>
      <c r="R153" s="168"/>
      <c r="S153" s="108"/>
      <c r="T153" s="19" t="str">
        <f>B153</f>
        <v>11.10</v>
      </c>
      <c r="U153" s="19" t="b">
        <f>IF(J153=0,Q153-O153-(TRUNC(TRUNC(H153*(1+L153),2)*G153,2)))</f>
        <v>0</v>
      </c>
      <c r="V153" s="108"/>
      <c r="W153" s="108"/>
      <c r="X153" s="108"/>
      <c r="Y153" s="108"/>
      <c r="Z153" s="109"/>
    </row>
    <row r="154" spans="1:26" ht="18.75" customHeight="1" x14ac:dyDescent="0.2">
      <c r="A154" s="107"/>
      <c r="B154" s="82" t="s">
        <v>512</v>
      </c>
      <c r="C154" s="74" t="s">
        <v>126</v>
      </c>
      <c r="D154" s="83" t="s">
        <v>2</v>
      </c>
      <c r="E154" s="84" t="s">
        <v>305</v>
      </c>
      <c r="F154" s="85" t="s">
        <v>3</v>
      </c>
      <c r="G154" s="2"/>
      <c r="H154" s="86"/>
      <c r="I154" s="86">
        <v>14</v>
      </c>
      <c r="J154" s="86">
        <v>1.07</v>
      </c>
      <c r="K154" s="77">
        <f t="shared" si="40"/>
        <v>15.07</v>
      </c>
      <c r="L154" s="87">
        <v>0.24229999999999999</v>
      </c>
      <c r="M154" s="79">
        <f t="shared" si="41"/>
        <v>18.72</v>
      </c>
      <c r="N154" s="88"/>
      <c r="O154" s="79">
        <f t="shared" si="42"/>
        <v>0</v>
      </c>
      <c r="P154" s="79">
        <f t="shared" si="43"/>
        <v>0</v>
      </c>
      <c r="Q154" s="89">
        <f>IFERROR(ROUND(ROUND(M154,2)*ROUND(G154,2),2),0)</f>
        <v>0</v>
      </c>
      <c r="R154" s="168"/>
      <c r="S154" s="108"/>
      <c r="T154" s="19" t="str">
        <f>B154</f>
        <v>11.11</v>
      </c>
      <c r="U154" s="19" t="b">
        <f>IF(J154=0,Q154-O154-(TRUNC(TRUNC(H154*(1+L154),2)*G154,2)))</f>
        <v>0</v>
      </c>
      <c r="V154" s="108"/>
      <c r="W154" s="108"/>
      <c r="X154" s="108"/>
      <c r="Y154" s="108"/>
      <c r="Z154" s="109"/>
    </row>
    <row r="155" spans="1:26" ht="18.75" customHeight="1" x14ac:dyDescent="0.2">
      <c r="A155" s="107"/>
      <c r="B155" s="82" t="s">
        <v>513</v>
      </c>
      <c r="C155" s="74" t="s">
        <v>127</v>
      </c>
      <c r="D155" s="83" t="s">
        <v>2</v>
      </c>
      <c r="E155" s="84" t="s">
        <v>306</v>
      </c>
      <c r="F155" s="85" t="s">
        <v>3</v>
      </c>
      <c r="G155" s="2"/>
      <c r="H155" s="86"/>
      <c r="I155" s="86">
        <v>16.37</v>
      </c>
      <c r="J155" s="86">
        <v>48.79</v>
      </c>
      <c r="K155" s="77">
        <f t="shared" si="40"/>
        <v>65.16</v>
      </c>
      <c r="L155" s="87">
        <v>0.24229999999999999</v>
      </c>
      <c r="M155" s="79">
        <f t="shared" si="41"/>
        <v>80.95</v>
      </c>
      <c r="N155" s="88"/>
      <c r="O155" s="79">
        <f t="shared" si="42"/>
        <v>0</v>
      </c>
      <c r="P155" s="79">
        <f t="shared" si="43"/>
        <v>0</v>
      </c>
      <c r="Q155" s="89">
        <f>IFERROR(ROUND(ROUND(M155,2)*ROUND(G155,2),2),0)</f>
        <v>0</v>
      </c>
      <c r="R155" s="168"/>
      <c r="S155" s="108"/>
      <c r="T155" s="19" t="str">
        <f>B155</f>
        <v>11.12</v>
      </c>
      <c r="U155" s="19" t="b">
        <f>IF(J155=0,Q155-O155-(TRUNC(TRUNC(H155*(1+L155),2)*G155,2)))</f>
        <v>0</v>
      </c>
      <c r="V155" s="108"/>
      <c r="W155" s="108"/>
      <c r="X155" s="108"/>
      <c r="Y155" s="108"/>
      <c r="Z155" s="109"/>
    </row>
    <row r="156" spans="1:26" ht="26.25" customHeight="1" x14ac:dyDescent="0.2">
      <c r="A156" s="107"/>
      <c r="B156" s="82" t="s">
        <v>514</v>
      </c>
      <c r="C156" s="74" t="s">
        <v>128</v>
      </c>
      <c r="D156" s="83" t="s">
        <v>2</v>
      </c>
      <c r="E156" s="84" t="s">
        <v>307</v>
      </c>
      <c r="F156" s="85" t="s">
        <v>7</v>
      </c>
      <c r="G156" s="2"/>
      <c r="H156" s="86"/>
      <c r="I156" s="86">
        <v>30.96</v>
      </c>
      <c r="J156" s="86">
        <v>350.14</v>
      </c>
      <c r="K156" s="77">
        <f t="shared" si="40"/>
        <v>381.09999999999997</v>
      </c>
      <c r="L156" s="87">
        <v>0.24229999999999999</v>
      </c>
      <c r="M156" s="79">
        <f t="shared" si="41"/>
        <v>473.44</v>
      </c>
      <c r="N156" s="88"/>
      <c r="O156" s="79">
        <f t="shared" si="42"/>
        <v>0</v>
      </c>
      <c r="P156" s="79">
        <f t="shared" si="43"/>
        <v>0</v>
      </c>
      <c r="Q156" s="89">
        <f>IFERROR(ROUND(ROUND(M156,2)*ROUND(G156,2),2),0)</f>
        <v>0</v>
      </c>
      <c r="R156" s="168"/>
      <c r="S156" s="108"/>
      <c r="T156" s="19" t="str">
        <f>B156</f>
        <v>11.13</v>
      </c>
      <c r="U156" s="19" t="b">
        <f>IF(J156=0,Q156-O156-(TRUNC(TRUNC(H156*(1+L156),2)*G156,2)))</f>
        <v>0</v>
      </c>
      <c r="V156" s="108"/>
      <c r="W156" s="108"/>
      <c r="X156" s="108"/>
      <c r="Y156" s="108"/>
      <c r="Z156" s="109"/>
    </row>
    <row r="157" spans="1:26" ht="26.25" customHeight="1" x14ac:dyDescent="0.2">
      <c r="A157" s="107"/>
      <c r="B157" s="82" t="s">
        <v>515</v>
      </c>
      <c r="C157" s="74" t="s">
        <v>129</v>
      </c>
      <c r="D157" s="83" t="s">
        <v>2</v>
      </c>
      <c r="E157" s="84" t="s">
        <v>308</v>
      </c>
      <c r="F157" s="85" t="s">
        <v>7</v>
      </c>
      <c r="G157" s="2"/>
      <c r="H157" s="86"/>
      <c r="I157" s="86">
        <v>33.950000000000003</v>
      </c>
      <c r="J157" s="86">
        <v>538.17999999999995</v>
      </c>
      <c r="K157" s="77">
        <f t="shared" si="40"/>
        <v>572.13</v>
      </c>
      <c r="L157" s="87">
        <v>0.24229999999999999</v>
      </c>
      <c r="M157" s="79">
        <f t="shared" si="41"/>
        <v>710.76</v>
      </c>
      <c r="N157" s="88"/>
      <c r="O157" s="79">
        <f t="shared" si="42"/>
        <v>0</v>
      </c>
      <c r="P157" s="79">
        <f t="shared" si="43"/>
        <v>0</v>
      </c>
      <c r="Q157" s="89">
        <f>IFERROR(ROUND(ROUND(M157,2)*ROUND(G157,2),2),0)</f>
        <v>0</v>
      </c>
      <c r="R157" s="168"/>
      <c r="S157" s="108"/>
      <c r="T157" s="19" t="str">
        <f>B157</f>
        <v>11.14</v>
      </c>
      <c r="U157" s="19" t="b">
        <f>IF(J157=0,Q157-O157-(TRUNC(TRUNC(H157*(1+L157),2)*G157,2)))</f>
        <v>0</v>
      </c>
      <c r="V157" s="108"/>
      <c r="W157" s="108"/>
      <c r="X157" s="108"/>
      <c r="Y157" s="108"/>
      <c r="Z157" s="109"/>
    </row>
    <row r="158" spans="1:26" ht="6" customHeight="1" x14ac:dyDescent="0.2">
      <c r="A158" s="107"/>
      <c r="B158" s="90"/>
      <c r="C158" s="90"/>
      <c r="D158" s="93"/>
      <c r="E158" s="94"/>
      <c r="F158" s="90"/>
      <c r="G158" s="95"/>
      <c r="H158" s="95"/>
      <c r="I158" s="95"/>
      <c r="J158" s="95"/>
      <c r="K158" s="95"/>
      <c r="L158" s="96"/>
      <c r="M158" s="95"/>
      <c r="N158" s="88"/>
      <c r="O158" s="88"/>
      <c r="P158" s="88"/>
      <c r="Q158" s="89"/>
      <c r="R158" s="169"/>
      <c r="S158" s="112"/>
      <c r="T158" s="113"/>
      <c r="U158" s="113"/>
      <c r="V158" s="112"/>
      <c r="W158" s="112"/>
      <c r="X158" s="112"/>
      <c r="Y158" s="112"/>
      <c r="Z158" s="107"/>
    </row>
    <row r="159" spans="1:26" ht="15" customHeight="1" x14ac:dyDescent="0.2">
      <c r="A159" s="15"/>
      <c r="B159" s="97"/>
      <c r="C159" s="98"/>
      <c r="D159" s="98"/>
      <c r="E159" s="98"/>
      <c r="F159" s="98"/>
      <c r="G159" s="98"/>
      <c r="H159" s="98"/>
      <c r="I159" s="98"/>
      <c r="J159" s="98"/>
      <c r="K159" s="98"/>
      <c r="L159" s="71"/>
      <c r="M159" s="99" t="str">
        <f>CONCATENATE("Subtotal ",E143)</f>
        <v>Subtotal QUADRAS</v>
      </c>
      <c r="N159" s="100"/>
      <c r="O159" s="100">
        <f>SUM(O144:O157)</f>
        <v>0</v>
      </c>
      <c r="P159" s="100">
        <f>SUM(P144:P157)</f>
        <v>0</v>
      </c>
      <c r="Q159" s="101">
        <f>SUM(Q144:Q157)</f>
        <v>0</v>
      </c>
      <c r="R159" s="167"/>
      <c r="S159" s="19">
        <v>1</v>
      </c>
      <c r="T159" s="19"/>
      <c r="U159" s="19"/>
      <c r="V159" s="81">
        <f>SUM(N159:P159)</f>
        <v>0</v>
      </c>
      <c r="W159" s="19" t="str">
        <f>IF(V159&lt;&gt;Q159,"erro","ok")</f>
        <v>ok</v>
      </c>
      <c r="X159" s="19"/>
      <c r="Y159" s="19"/>
      <c r="Z159" s="20"/>
    </row>
    <row r="160" spans="1:26" ht="6" customHeight="1" x14ac:dyDescent="0.2">
      <c r="A160" s="63"/>
      <c r="B160" s="102"/>
      <c r="C160" s="103"/>
      <c r="D160" s="104"/>
      <c r="E160" s="104"/>
      <c r="F160" s="103"/>
      <c r="G160" s="103"/>
      <c r="H160" s="103"/>
      <c r="I160" s="103"/>
      <c r="J160" s="103"/>
      <c r="K160" s="103"/>
      <c r="L160" s="66"/>
      <c r="M160" s="103"/>
      <c r="N160" s="103"/>
      <c r="O160" s="103"/>
      <c r="P160" s="103"/>
      <c r="Q160" s="105"/>
      <c r="R160" s="164"/>
      <c r="S160" s="19"/>
      <c r="T160" s="19">
        <f>B160</f>
        <v>0</v>
      </c>
      <c r="U160" s="19">
        <f>IF(J160=0,Q160-O160-(TRUNC(TRUNC(H160*(1+L160),2)*G160,2)))</f>
        <v>0</v>
      </c>
      <c r="V160" s="19"/>
      <c r="W160" s="19"/>
      <c r="X160" s="19"/>
      <c r="Y160" s="19"/>
      <c r="Z160" s="20"/>
    </row>
    <row r="161" spans="1:26" ht="15" customHeight="1" x14ac:dyDescent="0.2">
      <c r="A161" s="15"/>
      <c r="B161" s="68">
        <v>12</v>
      </c>
      <c r="C161" s="69"/>
      <c r="D161" s="69"/>
      <c r="E161" s="70" t="s">
        <v>633</v>
      </c>
      <c r="F161" s="70"/>
      <c r="G161" s="70"/>
      <c r="H161" s="70"/>
      <c r="I161" s="70"/>
      <c r="J161" s="70"/>
      <c r="K161" s="70"/>
      <c r="L161" s="71"/>
      <c r="M161" s="70"/>
      <c r="N161" s="70"/>
      <c r="O161" s="70"/>
      <c r="P161" s="70"/>
      <c r="Q161" s="72">
        <f>Q176</f>
        <v>0</v>
      </c>
      <c r="R161" s="164"/>
      <c r="S161" s="19"/>
      <c r="T161" s="19">
        <f>B161</f>
        <v>12</v>
      </c>
      <c r="U161" s="106">
        <f>IF(J161=0,Q161-O161-(TRUNC(TRUNC(H161*(1+L161),2)*G161,2)))</f>
        <v>0</v>
      </c>
      <c r="V161" s="19"/>
      <c r="W161" s="19"/>
      <c r="X161" s="19"/>
      <c r="Y161" s="19"/>
      <c r="Z161" s="20"/>
    </row>
    <row r="162" spans="1:26" ht="18.75" customHeight="1" x14ac:dyDescent="0.2">
      <c r="A162" s="107"/>
      <c r="B162" s="82" t="s">
        <v>516</v>
      </c>
      <c r="C162" s="74" t="s">
        <v>130</v>
      </c>
      <c r="D162" s="83" t="s">
        <v>2</v>
      </c>
      <c r="E162" s="84" t="s">
        <v>309</v>
      </c>
      <c r="F162" s="85" t="s">
        <v>7</v>
      </c>
      <c r="G162" s="2"/>
      <c r="H162" s="86"/>
      <c r="I162" s="86">
        <v>471.9</v>
      </c>
      <c r="J162" s="86">
        <v>3470.25</v>
      </c>
      <c r="K162" s="77">
        <f t="shared" ref="K162:K174" si="44">I162+J162</f>
        <v>3942.15</v>
      </c>
      <c r="L162" s="87">
        <v>0.24229999999999999</v>
      </c>
      <c r="M162" s="79">
        <f t="shared" ref="M162:M174" si="45">IFERROR(IF(L162="-",ROUND(K162,2),(ROUND(K162*(1+L162),2))),"-")</f>
        <v>4897.33</v>
      </c>
      <c r="N162" s="88"/>
      <c r="O162" s="79">
        <f t="shared" ref="O162:O174" si="46">IF(($J162=0),$Q162,IF(I162=0,0,IF($L162&lt;&gt;"-",IFERROR(TRUNC(TRUNC((I162*(1+$L162)),2)*$G162,2),0),IFERROR(TRUNC(I162*$G162,2),0))))</f>
        <v>0</v>
      </c>
      <c r="P162" s="79">
        <f t="shared" ref="P162:P174" si="47">IF(J162=0,0,Q162-O162)</f>
        <v>0</v>
      </c>
      <c r="Q162" s="89">
        <f>IFERROR(ROUND(ROUND(M162,2)*ROUND(G162,2),2),0)</f>
        <v>0</v>
      </c>
      <c r="R162" s="168"/>
      <c r="S162" s="108"/>
      <c r="T162" s="19" t="str">
        <f>B162</f>
        <v>12.1</v>
      </c>
      <c r="U162" s="19" t="b">
        <f>IF(J162=0,Q162-O162-(TRUNC(TRUNC(H162*(1+L162),2)*G162,2)))</f>
        <v>0</v>
      </c>
      <c r="V162" s="108"/>
      <c r="W162" s="108"/>
      <c r="X162" s="108"/>
      <c r="Y162" s="108"/>
      <c r="Z162" s="109"/>
    </row>
    <row r="163" spans="1:26" ht="18.75" customHeight="1" x14ac:dyDescent="0.2">
      <c r="A163" s="107"/>
      <c r="B163" s="82" t="s">
        <v>517</v>
      </c>
      <c r="C163" s="74" t="s">
        <v>131</v>
      </c>
      <c r="D163" s="83" t="s">
        <v>2</v>
      </c>
      <c r="E163" s="84" t="s">
        <v>310</v>
      </c>
      <c r="F163" s="85" t="s">
        <v>7</v>
      </c>
      <c r="G163" s="2"/>
      <c r="H163" s="86"/>
      <c r="I163" s="86">
        <v>277.01</v>
      </c>
      <c r="J163" s="86">
        <v>724.45</v>
      </c>
      <c r="K163" s="77">
        <f t="shared" si="44"/>
        <v>1001.46</v>
      </c>
      <c r="L163" s="87">
        <v>0.24229999999999999</v>
      </c>
      <c r="M163" s="79">
        <f t="shared" si="45"/>
        <v>1244.1099999999999</v>
      </c>
      <c r="N163" s="88"/>
      <c r="O163" s="79">
        <f t="shared" si="46"/>
        <v>0</v>
      </c>
      <c r="P163" s="79">
        <f t="shared" si="47"/>
        <v>0</v>
      </c>
      <c r="Q163" s="89">
        <f>IFERROR(ROUND(ROUND(M163,2)*ROUND(G163,2),2),0)</f>
        <v>0</v>
      </c>
      <c r="R163" s="168"/>
      <c r="S163" s="108"/>
      <c r="T163" s="19" t="str">
        <f>B163</f>
        <v>12.2</v>
      </c>
      <c r="U163" s="19" t="b">
        <f>IF(J163=0,Q163-O163-(TRUNC(TRUNC(H163*(1+L163),2)*G163,2)))</f>
        <v>0</v>
      </c>
      <c r="V163" s="108"/>
      <c r="W163" s="108"/>
      <c r="X163" s="108"/>
      <c r="Y163" s="108"/>
      <c r="Z163" s="109"/>
    </row>
    <row r="164" spans="1:26" ht="18.75" customHeight="1" x14ac:dyDescent="0.2">
      <c r="A164" s="107"/>
      <c r="B164" s="82" t="s">
        <v>518</v>
      </c>
      <c r="C164" s="74" t="s">
        <v>132</v>
      </c>
      <c r="D164" s="83" t="s">
        <v>2</v>
      </c>
      <c r="E164" s="84" t="s">
        <v>311</v>
      </c>
      <c r="F164" s="85" t="s">
        <v>7</v>
      </c>
      <c r="G164" s="2"/>
      <c r="H164" s="86"/>
      <c r="I164" s="86">
        <v>380.42</v>
      </c>
      <c r="J164" s="86">
        <v>1322.22</v>
      </c>
      <c r="K164" s="77">
        <f t="shared" si="44"/>
        <v>1702.64</v>
      </c>
      <c r="L164" s="87">
        <v>0.24229999999999999</v>
      </c>
      <c r="M164" s="79">
        <f t="shared" si="45"/>
        <v>2115.19</v>
      </c>
      <c r="N164" s="88"/>
      <c r="O164" s="79">
        <f t="shared" si="46"/>
        <v>0</v>
      </c>
      <c r="P164" s="79">
        <f t="shared" si="47"/>
        <v>0</v>
      </c>
      <c r="Q164" s="89">
        <f>IFERROR(ROUND(ROUND(M164,2)*ROUND(G164,2),2),0)</f>
        <v>0</v>
      </c>
      <c r="R164" s="168"/>
      <c r="S164" s="108"/>
      <c r="T164" s="19" t="str">
        <f>B164</f>
        <v>12.3</v>
      </c>
      <c r="U164" s="19" t="b">
        <f>IF(J164=0,Q164-O164-(TRUNC(TRUNC(H164*(1+L164),2)*G164,2)))</f>
        <v>0</v>
      </c>
      <c r="V164" s="108"/>
      <c r="W164" s="108"/>
      <c r="X164" s="108"/>
      <c r="Y164" s="108"/>
      <c r="Z164" s="109"/>
    </row>
    <row r="165" spans="1:26" ht="18.75" customHeight="1" x14ac:dyDescent="0.2">
      <c r="A165" s="107"/>
      <c r="B165" s="82" t="s">
        <v>519</v>
      </c>
      <c r="C165" s="74" t="s">
        <v>133</v>
      </c>
      <c r="D165" s="83" t="s">
        <v>2</v>
      </c>
      <c r="E165" s="84" t="s">
        <v>312</v>
      </c>
      <c r="F165" s="85" t="s">
        <v>7</v>
      </c>
      <c r="G165" s="2"/>
      <c r="H165" s="86"/>
      <c r="I165" s="86">
        <v>1239.7</v>
      </c>
      <c r="J165" s="86">
        <v>2498.66</v>
      </c>
      <c r="K165" s="77">
        <f t="shared" si="44"/>
        <v>3738.3599999999997</v>
      </c>
      <c r="L165" s="87">
        <v>0.24229999999999999</v>
      </c>
      <c r="M165" s="79">
        <f t="shared" si="45"/>
        <v>4644.16</v>
      </c>
      <c r="N165" s="88"/>
      <c r="O165" s="79">
        <f t="shared" si="46"/>
        <v>0</v>
      </c>
      <c r="P165" s="79">
        <f t="shared" si="47"/>
        <v>0</v>
      </c>
      <c r="Q165" s="89">
        <f>IFERROR(ROUND(ROUND(M165,2)*ROUND(G165,2),2),0)</f>
        <v>0</v>
      </c>
      <c r="R165" s="168"/>
      <c r="S165" s="108"/>
      <c r="T165" s="19" t="str">
        <f>B165</f>
        <v>12.4</v>
      </c>
      <c r="U165" s="19" t="b">
        <f>IF(J165=0,Q165-O165-(TRUNC(TRUNC(H165*(1+L165),2)*#REF!,2)))</f>
        <v>0</v>
      </c>
      <c r="V165" s="108"/>
      <c r="W165" s="108"/>
      <c r="X165" s="108"/>
      <c r="Y165" s="108"/>
      <c r="Z165" s="109"/>
    </row>
    <row r="166" spans="1:26" ht="18.75" customHeight="1" x14ac:dyDescent="0.2">
      <c r="A166" s="107"/>
      <c r="B166" s="82" t="s">
        <v>520</v>
      </c>
      <c r="C166" s="74" t="s">
        <v>134</v>
      </c>
      <c r="D166" s="83" t="s">
        <v>2</v>
      </c>
      <c r="E166" s="84" t="s">
        <v>313</v>
      </c>
      <c r="F166" s="85" t="s">
        <v>7</v>
      </c>
      <c r="G166" s="2"/>
      <c r="H166" s="86"/>
      <c r="I166" s="86">
        <v>164.12</v>
      </c>
      <c r="J166" s="86">
        <v>948.47</v>
      </c>
      <c r="K166" s="77">
        <f t="shared" si="44"/>
        <v>1112.5900000000001</v>
      </c>
      <c r="L166" s="87">
        <v>0.24229999999999999</v>
      </c>
      <c r="M166" s="79">
        <f t="shared" si="45"/>
        <v>1382.17</v>
      </c>
      <c r="N166" s="88"/>
      <c r="O166" s="79">
        <f t="shared" si="46"/>
        <v>0</v>
      </c>
      <c r="P166" s="79">
        <f t="shared" si="47"/>
        <v>0</v>
      </c>
      <c r="Q166" s="89">
        <f>IFERROR(ROUND(ROUND(M166,2)*ROUND(G166,2),2),0)</f>
        <v>0</v>
      </c>
      <c r="R166" s="168"/>
      <c r="S166" s="108"/>
      <c r="T166" s="19" t="str">
        <f>B166</f>
        <v>12.5</v>
      </c>
      <c r="U166" s="19" t="b">
        <f>IF(J166=0,Q166-O166-(TRUNC(TRUNC(H166*(1+L166),2)*G165,2)))</f>
        <v>0</v>
      </c>
      <c r="V166" s="108"/>
      <c r="W166" s="108"/>
      <c r="X166" s="108"/>
      <c r="Y166" s="108"/>
      <c r="Z166" s="109"/>
    </row>
    <row r="167" spans="1:26" ht="18.75" customHeight="1" x14ac:dyDescent="0.2">
      <c r="A167" s="107"/>
      <c r="B167" s="82" t="s">
        <v>521</v>
      </c>
      <c r="C167" s="74" t="s">
        <v>135</v>
      </c>
      <c r="D167" s="83" t="s">
        <v>2</v>
      </c>
      <c r="E167" s="84" t="s">
        <v>372</v>
      </c>
      <c r="F167" s="85" t="s">
        <v>7</v>
      </c>
      <c r="G167" s="2"/>
      <c r="H167" s="86"/>
      <c r="I167" s="86">
        <v>76.42</v>
      </c>
      <c r="J167" s="86">
        <v>384.67</v>
      </c>
      <c r="K167" s="77">
        <f t="shared" si="44"/>
        <v>461.09000000000003</v>
      </c>
      <c r="L167" s="87">
        <v>0.24229999999999999</v>
      </c>
      <c r="M167" s="79">
        <f t="shared" si="45"/>
        <v>572.80999999999995</v>
      </c>
      <c r="N167" s="88"/>
      <c r="O167" s="79">
        <f t="shared" si="46"/>
        <v>0</v>
      </c>
      <c r="P167" s="79">
        <f t="shared" si="47"/>
        <v>0</v>
      </c>
      <c r="Q167" s="89">
        <f>IFERROR(ROUND(ROUND(M167,2)*ROUND(G167,2),2),0)</f>
        <v>0</v>
      </c>
      <c r="R167" s="168"/>
      <c r="S167" s="108"/>
      <c r="T167" s="19" t="str">
        <f>B167</f>
        <v>12.6</v>
      </c>
      <c r="U167" s="19" t="b">
        <f>IF(J167=0,Q167-O167-(TRUNC(TRUNC(H167*(1+L167),2)*G166,2)))</f>
        <v>0</v>
      </c>
      <c r="V167" s="108"/>
      <c r="W167" s="108"/>
      <c r="X167" s="108"/>
      <c r="Y167" s="108"/>
      <c r="Z167" s="109"/>
    </row>
    <row r="168" spans="1:26" ht="18.75" customHeight="1" x14ac:dyDescent="0.2">
      <c r="A168" s="107"/>
      <c r="B168" s="82" t="s">
        <v>522</v>
      </c>
      <c r="C168" s="74" t="s">
        <v>136</v>
      </c>
      <c r="D168" s="83" t="s">
        <v>2</v>
      </c>
      <c r="E168" s="84" t="s">
        <v>373</v>
      </c>
      <c r="F168" s="85" t="s">
        <v>3</v>
      </c>
      <c r="G168" s="2"/>
      <c r="H168" s="86"/>
      <c r="I168" s="86">
        <v>187.06</v>
      </c>
      <c r="J168" s="86">
        <v>355.82</v>
      </c>
      <c r="K168" s="77">
        <f t="shared" si="44"/>
        <v>542.88</v>
      </c>
      <c r="L168" s="87">
        <v>0.24229999999999999</v>
      </c>
      <c r="M168" s="79">
        <f t="shared" si="45"/>
        <v>674.42</v>
      </c>
      <c r="N168" s="88"/>
      <c r="O168" s="79">
        <f t="shared" si="46"/>
        <v>0</v>
      </c>
      <c r="P168" s="79">
        <f t="shared" si="47"/>
        <v>0</v>
      </c>
      <c r="Q168" s="89">
        <f>IFERROR(ROUND(ROUND(M168,2)*ROUND(G168,2),2),0)</f>
        <v>0</v>
      </c>
      <c r="R168" s="168"/>
      <c r="S168" s="108"/>
      <c r="T168" s="19" t="str">
        <f>B168</f>
        <v>12.7</v>
      </c>
      <c r="U168" s="19" t="b">
        <f>IF(J168=0,Q168-O168-(TRUNC(TRUNC(H168*(1+L168),2)*G167,2)))</f>
        <v>0</v>
      </c>
      <c r="V168" s="108"/>
      <c r="W168" s="108"/>
      <c r="X168" s="108"/>
      <c r="Y168" s="108"/>
      <c r="Z168" s="109"/>
    </row>
    <row r="169" spans="1:26" ht="18.75" customHeight="1" x14ac:dyDescent="0.2">
      <c r="A169" s="107"/>
      <c r="B169" s="82" t="s">
        <v>523</v>
      </c>
      <c r="C169" s="74" t="s">
        <v>137</v>
      </c>
      <c r="D169" s="83" t="s">
        <v>2</v>
      </c>
      <c r="E169" s="84" t="s">
        <v>374</v>
      </c>
      <c r="F169" s="85" t="s">
        <v>3</v>
      </c>
      <c r="G169" s="2"/>
      <c r="H169" s="86"/>
      <c r="I169" s="86">
        <v>142.22999999999999</v>
      </c>
      <c r="J169" s="86">
        <v>270.25</v>
      </c>
      <c r="K169" s="77">
        <f t="shared" si="44"/>
        <v>412.48</v>
      </c>
      <c r="L169" s="87">
        <v>0.24229999999999999</v>
      </c>
      <c r="M169" s="79">
        <f t="shared" si="45"/>
        <v>512.41999999999996</v>
      </c>
      <c r="N169" s="88"/>
      <c r="O169" s="79">
        <f t="shared" si="46"/>
        <v>0</v>
      </c>
      <c r="P169" s="79">
        <f t="shared" si="47"/>
        <v>0</v>
      </c>
      <c r="Q169" s="89">
        <f>IFERROR(ROUND(ROUND(M169,2)*ROUND(G169,2),2),0)</f>
        <v>0</v>
      </c>
      <c r="R169" s="168"/>
      <c r="S169" s="108"/>
      <c r="T169" s="19" t="str">
        <f>B169</f>
        <v>12.8</v>
      </c>
      <c r="U169" s="19" t="b">
        <f>IF(J169=0,Q169-O169-(TRUNC(TRUNC(H169*(1+L169),2)*G168,2)))</f>
        <v>0</v>
      </c>
      <c r="V169" s="108"/>
      <c r="W169" s="108"/>
      <c r="X169" s="108"/>
      <c r="Y169" s="108"/>
      <c r="Z169" s="109"/>
    </row>
    <row r="170" spans="1:26" ht="18.75" customHeight="1" x14ac:dyDescent="0.2">
      <c r="A170" s="107"/>
      <c r="B170" s="82" t="s">
        <v>524</v>
      </c>
      <c r="C170" s="74" t="s">
        <v>138</v>
      </c>
      <c r="D170" s="83" t="s">
        <v>2</v>
      </c>
      <c r="E170" s="84" t="s">
        <v>375</v>
      </c>
      <c r="F170" s="85" t="s">
        <v>3</v>
      </c>
      <c r="G170" s="2"/>
      <c r="H170" s="86"/>
      <c r="I170" s="86">
        <v>64.849999999999994</v>
      </c>
      <c r="J170" s="86">
        <v>158.88</v>
      </c>
      <c r="K170" s="77">
        <f t="shared" si="44"/>
        <v>223.73</v>
      </c>
      <c r="L170" s="87">
        <v>0.24229999999999999</v>
      </c>
      <c r="M170" s="79">
        <f t="shared" si="45"/>
        <v>277.94</v>
      </c>
      <c r="N170" s="88"/>
      <c r="O170" s="79">
        <f t="shared" si="46"/>
        <v>0</v>
      </c>
      <c r="P170" s="79">
        <f t="shared" si="47"/>
        <v>0</v>
      </c>
      <c r="Q170" s="89">
        <f>IFERROR(ROUND(ROUND(M170,2)*ROUND(G170,2),2),0)</f>
        <v>0</v>
      </c>
      <c r="R170" s="168"/>
      <c r="S170" s="108"/>
      <c r="T170" s="19" t="str">
        <f>B170</f>
        <v>12.9</v>
      </c>
      <c r="U170" s="19" t="b">
        <f>IF(J170=0,Q170-O170-(TRUNC(TRUNC(H170*(1+L170),2)*G169,2)))</f>
        <v>0</v>
      </c>
      <c r="V170" s="108"/>
      <c r="W170" s="108"/>
      <c r="X170" s="108"/>
      <c r="Y170" s="108"/>
      <c r="Z170" s="109"/>
    </row>
    <row r="171" spans="1:26" ht="18.75" customHeight="1" x14ac:dyDescent="0.2">
      <c r="A171" s="107"/>
      <c r="B171" s="82" t="s">
        <v>525</v>
      </c>
      <c r="C171" s="74" t="s">
        <v>139</v>
      </c>
      <c r="D171" s="83" t="s">
        <v>2</v>
      </c>
      <c r="E171" s="84" t="s">
        <v>376</v>
      </c>
      <c r="F171" s="85" t="s">
        <v>4</v>
      </c>
      <c r="G171" s="2"/>
      <c r="H171" s="86"/>
      <c r="I171" s="86">
        <v>64.010000000000005</v>
      </c>
      <c r="J171" s="86">
        <v>12.59</v>
      </c>
      <c r="K171" s="77">
        <f t="shared" si="44"/>
        <v>76.600000000000009</v>
      </c>
      <c r="L171" s="87">
        <v>0.24229999999999999</v>
      </c>
      <c r="M171" s="79">
        <f t="shared" si="45"/>
        <v>95.16</v>
      </c>
      <c r="N171" s="88"/>
      <c r="O171" s="79">
        <f t="shared" si="46"/>
        <v>0</v>
      </c>
      <c r="P171" s="79">
        <f t="shared" si="47"/>
        <v>0</v>
      </c>
      <c r="Q171" s="89">
        <f>IFERROR(ROUND(ROUND(M171,2)*ROUND(G171,2),2),0)</f>
        <v>0</v>
      </c>
      <c r="R171" s="170"/>
      <c r="S171" s="103"/>
      <c r="T171" s="66"/>
      <c r="U171" s="66"/>
      <c r="V171" s="103"/>
      <c r="W171" s="103"/>
      <c r="X171" s="103"/>
      <c r="Y171" s="103"/>
      <c r="Z171" s="127"/>
    </row>
    <row r="172" spans="1:26" ht="26.25" customHeight="1" x14ac:dyDescent="0.2">
      <c r="A172" s="107"/>
      <c r="B172" s="82" t="s">
        <v>526</v>
      </c>
      <c r="C172" s="74" t="s">
        <v>140</v>
      </c>
      <c r="D172" s="83" t="s">
        <v>2</v>
      </c>
      <c r="E172" s="84" t="s">
        <v>527</v>
      </c>
      <c r="F172" s="85" t="s">
        <v>7</v>
      </c>
      <c r="G172" s="2"/>
      <c r="H172" s="86"/>
      <c r="I172" s="86">
        <v>81.42</v>
      </c>
      <c r="J172" s="86">
        <v>572.48</v>
      </c>
      <c r="K172" s="77">
        <f t="shared" si="44"/>
        <v>653.9</v>
      </c>
      <c r="L172" s="87">
        <v>0.24229999999999999</v>
      </c>
      <c r="M172" s="79">
        <f t="shared" si="45"/>
        <v>812.34</v>
      </c>
      <c r="N172" s="88"/>
      <c r="O172" s="79">
        <f t="shared" si="46"/>
        <v>0</v>
      </c>
      <c r="P172" s="79">
        <f t="shared" si="47"/>
        <v>0</v>
      </c>
      <c r="Q172" s="89">
        <f>IFERROR(ROUND(ROUND(M172,2)*ROUND(G172,2),2),0)</f>
        <v>0</v>
      </c>
      <c r="R172" s="170"/>
      <c r="S172" s="103"/>
      <c r="T172" s="66"/>
      <c r="U172" s="66"/>
      <c r="V172" s="103"/>
      <c r="W172" s="103"/>
      <c r="X172" s="103"/>
      <c r="Y172" s="103"/>
      <c r="Z172" s="127"/>
    </row>
    <row r="173" spans="1:26" ht="18.75" customHeight="1" x14ac:dyDescent="0.2">
      <c r="A173" s="107"/>
      <c r="B173" s="82" t="s">
        <v>634</v>
      </c>
      <c r="C173" s="74" t="s">
        <v>635</v>
      </c>
      <c r="D173" s="83" t="s">
        <v>2</v>
      </c>
      <c r="E173" s="84" t="s">
        <v>636</v>
      </c>
      <c r="F173" s="85" t="s">
        <v>7</v>
      </c>
      <c r="G173" s="2"/>
      <c r="H173" s="86"/>
      <c r="I173" s="86">
        <v>9.84</v>
      </c>
      <c r="J173" s="86">
        <v>602.33000000000004</v>
      </c>
      <c r="K173" s="77">
        <f t="shared" si="44"/>
        <v>612.17000000000007</v>
      </c>
      <c r="L173" s="87">
        <v>0.24229999999999999</v>
      </c>
      <c r="M173" s="79">
        <f t="shared" si="45"/>
        <v>760.5</v>
      </c>
      <c r="N173" s="88"/>
      <c r="O173" s="79">
        <f t="shared" si="46"/>
        <v>0</v>
      </c>
      <c r="P173" s="79">
        <f t="shared" si="47"/>
        <v>0</v>
      </c>
      <c r="Q173" s="89">
        <f>IFERROR(ROUND(ROUND(M173,2)*ROUND(G173,2),2),0)</f>
        <v>0</v>
      </c>
      <c r="R173" s="168"/>
      <c r="S173" s="108"/>
      <c r="T173" s="19" t="str">
        <f>B173</f>
        <v>12.12</v>
      </c>
      <c r="U173" s="19" t="b">
        <f>IF(J173=0,Q173-O173-(TRUNC(TRUNC(H173*(1+L173),2)*G170,2)))</f>
        <v>0</v>
      </c>
      <c r="V173" s="108"/>
      <c r="W173" s="108"/>
      <c r="X173" s="108"/>
      <c r="Y173" s="108"/>
      <c r="Z173" s="109"/>
    </row>
    <row r="174" spans="1:26" ht="18.75" customHeight="1" x14ac:dyDescent="0.2">
      <c r="A174" s="107"/>
      <c r="B174" s="82" t="s">
        <v>637</v>
      </c>
      <c r="C174" s="74" t="s">
        <v>638</v>
      </c>
      <c r="D174" s="83" t="s">
        <v>2</v>
      </c>
      <c r="E174" s="84" t="s">
        <v>639</v>
      </c>
      <c r="F174" s="85" t="s">
        <v>3</v>
      </c>
      <c r="G174" s="2"/>
      <c r="H174" s="86"/>
      <c r="I174" s="86">
        <v>215.71</v>
      </c>
      <c r="J174" s="86">
        <v>595.82000000000005</v>
      </c>
      <c r="K174" s="77">
        <f t="shared" si="44"/>
        <v>811.53000000000009</v>
      </c>
      <c r="L174" s="87">
        <v>0.24229999999999999</v>
      </c>
      <c r="M174" s="79">
        <f t="shared" si="45"/>
        <v>1008.16</v>
      </c>
      <c r="N174" s="88"/>
      <c r="O174" s="79">
        <f t="shared" si="46"/>
        <v>0</v>
      </c>
      <c r="P174" s="79">
        <f t="shared" si="47"/>
        <v>0</v>
      </c>
      <c r="Q174" s="89">
        <f>IFERROR(ROUND(ROUND(M174,2)*ROUND(G174,2),2),0)</f>
        <v>0</v>
      </c>
      <c r="R174" s="168"/>
      <c r="S174" s="108"/>
      <c r="T174" s="19" t="str">
        <f>B174</f>
        <v>12.13</v>
      </c>
      <c r="U174" s="19" t="b">
        <f>IF(J174=0,Q174-O174-(TRUNC(TRUNC(H174*(1+L174),2)*G173,2)))</f>
        <v>0</v>
      </c>
      <c r="V174" s="108"/>
      <c r="W174" s="108"/>
      <c r="X174" s="108"/>
      <c r="Y174" s="108"/>
      <c r="Z174" s="109"/>
    </row>
    <row r="175" spans="1:26" ht="6" customHeight="1" x14ac:dyDescent="0.2">
      <c r="A175" s="107"/>
      <c r="B175" s="90"/>
      <c r="C175" s="90"/>
      <c r="D175" s="93"/>
      <c r="E175" s="94"/>
      <c r="F175" s="90"/>
      <c r="G175" s="95"/>
      <c r="H175" s="95"/>
      <c r="I175" s="95"/>
      <c r="J175" s="95"/>
      <c r="K175" s="95"/>
      <c r="L175" s="96"/>
      <c r="M175" s="95"/>
      <c r="N175" s="88"/>
      <c r="O175" s="88"/>
      <c r="P175" s="88"/>
      <c r="Q175" s="89"/>
      <c r="R175" s="169"/>
      <c r="S175" s="112"/>
      <c r="T175" s="113"/>
      <c r="U175" s="113"/>
      <c r="V175" s="112"/>
      <c r="W175" s="112"/>
      <c r="X175" s="112"/>
      <c r="Y175" s="112"/>
      <c r="Z175" s="107"/>
    </row>
    <row r="176" spans="1:26" ht="15" customHeight="1" x14ac:dyDescent="0.2">
      <c r="A176" s="15"/>
      <c r="B176" s="97"/>
      <c r="C176" s="98"/>
      <c r="D176" s="98"/>
      <c r="E176" s="98"/>
      <c r="F176" s="98"/>
      <c r="G176" s="98"/>
      <c r="H176" s="98"/>
      <c r="I176" s="98"/>
      <c r="J176" s="98"/>
      <c r="K176" s="98"/>
      <c r="L176" s="71"/>
      <c r="M176" s="99" t="str">
        <f>CONCATENATE("Subtotal ",E161)</f>
        <v>Subtotal EQUIPAMENTOS / MOBILIÁRIO URBANO / MANUTENÇÃO BANCOS</v>
      </c>
      <c r="N176" s="100"/>
      <c r="O176" s="100">
        <f>SUM(O162:O174)</f>
        <v>0</v>
      </c>
      <c r="P176" s="100">
        <f>SUM(P162:P174)</f>
        <v>0</v>
      </c>
      <c r="Q176" s="101">
        <f>SUM(Q162:Q174)</f>
        <v>0</v>
      </c>
      <c r="R176" s="167"/>
      <c r="S176" s="19">
        <v>1</v>
      </c>
      <c r="T176" s="19"/>
      <c r="U176" s="19"/>
      <c r="V176" s="81">
        <f>SUM(N176:P176)</f>
        <v>0</v>
      </c>
      <c r="W176" s="19" t="str">
        <f>IF(V176&lt;&gt;Q176,"erro","ok")</f>
        <v>ok</v>
      </c>
      <c r="X176" s="19"/>
      <c r="Y176" s="19"/>
      <c r="Z176" s="20"/>
    </row>
    <row r="177" spans="1:26" ht="6" customHeight="1" x14ac:dyDescent="0.2">
      <c r="A177" s="63"/>
      <c r="B177" s="102"/>
      <c r="C177" s="103"/>
      <c r="D177" s="104"/>
      <c r="E177" s="104"/>
      <c r="F177" s="103"/>
      <c r="G177" s="103"/>
      <c r="H177" s="103"/>
      <c r="I177" s="103"/>
      <c r="J177" s="103"/>
      <c r="K177" s="103"/>
      <c r="L177" s="66"/>
      <c r="M177" s="103"/>
      <c r="N177" s="103"/>
      <c r="O177" s="103"/>
      <c r="P177" s="103"/>
      <c r="Q177" s="105"/>
      <c r="R177" s="164"/>
      <c r="S177" s="19"/>
      <c r="T177" s="19">
        <f>B177</f>
        <v>0</v>
      </c>
      <c r="U177" s="19">
        <f>IF(J177=0,Q177-O177-(TRUNC(TRUNC(H177*(1+L177),2)*G177,2)))</f>
        <v>0</v>
      </c>
      <c r="V177" s="19"/>
      <c r="W177" s="19"/>
      <c r="X177" s="19"/>
      <c r="Y177" s="19"/>
      <c r="Z177" s="20"/>
    </row>
    <row r="178" spans="1:26" ht="15" customHeight="1" x14ac:dyDescent="0.2">
      <c r="A178" s="15"/>
      <c r="B178" s="68">
        <v>13</v>
      </c>
      <c r="C178" s="69"/>
      <c r="D178" s="69"/>
      <c r="E178" s="70" t="s">
        <v>141</v>
      </c>
      <c r="F178" s="70"/>
      <c r="G178" s="70"/>
      <c r="H178" s="70"/>
      <c r="I178" s="70"/>
      <c r="J178" s="70"/>
      <c r="K178" s="70"/>
      <c r="L178" s="71"/>
      <c r="M178" s="70"/>
      <c r="N178" s="70"/>
      <c r="O178" s="70"/>
      <c r="P178" s="70"/>
      <c r="Q178" s="72">
        <f>Q185</f>
        <v>0</v>
      </c>
      <c r="R178" s="164"/>
      <c r="S178" s="19"/>
      <c r="T178" s="19">
        <f>B178</f>
        <v>13</v>
      </c>
      <c r="U178" s="106">
        <f>IF(J178=0,Q178-O178-(TRUNC(TRUNC(H178*(1+L178),2)*G178,2)))</f>
        <v>0</v>
      </c>
      <c r="V178" s="19"/>
      <c r="W178" s="19"/>
      <c r="X178" s="19"/>
      <c r="Y178" s="19"/>
      <c r="Z178" s="20"/>
    </row>
    <row r="179" spans="1:26" ht="18.75" customHeight="1" x14ac:dyDescent="0.2">
      <c r="A179" s="107"/>
      <c r="B179" s="82" t="s">
        <v>528</v>
      </c>
      <c r="C179" s="85" t="s">
        <v>142</v>
      </c>
      <c r="D179" s="83" t="s">
        <v>2</v>
      </c>
      <c r="E179" s="84" t="s">
        <v>377</v>
      </c>
      <c r="F179" s="85" t="s">
        <v>7</v>
      </c>
      <c r="G179" s="2"/>
      <c r="H179" s="86"/>
      <c r="I179" s="86">
        <v>860.31</v>
      </c>
      <c r="J179" s="86">
        <v>654.26</v>
      </c>
      <c r="K179" s="77">
        <f t="shared" ref="K179:K183" si="48">I179+J179</f>
        <v>1514.57</v>
      </c>
      <c r="L179" s="87">
        <v>0.24229999999999999</v>
      </c>
      <c r="M179" s="79">
        <f t="shared" ref="M179:M183" si="49">IFERROR(IF(L179="-",ROUND(K179,2),(ROUND(K179*(1+L179),2))),"-")</f>
        <v>1881.55</v>
      </c>
      <c r="N179" s="88"/>
      <c r="O179" s="79">
        <f t="shared" ref="O179:O183" si="50">IF(($J179=0),$Q179,IF(I179=0,0,IF($L179&lt;&gt;"-",IFERROR(TRUNC(TRUNC((I179*(1+$L179)),2)*$G179,2),0),IFERROR(TRUNC(I179*$G179,2),0))))</f>
        <v>0</v>
      </c>
      <c r="P179" s="79">
        <f t="shared" ref="P179:P183" si="51">IF(J179=0,0,Q179-O179)</f>
        <v>0</v>
      </c>
      <c r="Q179" s="89">
        <f>IFERROR(ROUND(ROUND(M179,2)*ROUND(G179,2),2),0)</f>
        <v>0</v>
      </c>
      <c r="R179" s="168"/>
      <c r="S179" s="108"/>
      <c r="T179" s="19" t="str">
        <f>B179</f>
        <v>13.1</v>
      </c>
      <c r="U179" s="19" t="b">
        <f>IF(J179=0,Q179-O179-(TRUNC(TRUNC(H179*(1+L179),2)*G179,2)))</f>
        <v>0</v>
      </c>
      <c r="V179" s="108"/>
      <c r="W179" s="108"/>
      <c r="X179" s="108"/>
      <c r="Y179" s="108"/>
      <c r="Z179" s="109"/>
    </row>
    <row r="180" spans="1:26" ht="18.75" customHeight="1" x14ac:dyDescent="0.2">
      <c r="A180" s="107"/>
      <c r="B180" s="82" t="s">
        <v>529</v>
      </c>
      <c r="C180" s="74" t="s">
        <v>143</v>
      </c>
      <c r="D180" s="83" t="s">
        <v>2</v>
      </c>
      <c r="E180" s="84" t="s">
        <v>257</v>
      </c>
      <c r="F180" s="85" t="s">
        <v>7</v>
      </c>
      <c r="G180" s="2"/>
      <c r="H180" s="86"/>
      <c r="I180" s="86">
        <v>620.24</v>
      </c>
      <c r="J180" s="86">
        <v>2095.59</v>
      </c>
      <c r="K180" s="77">
        <f t="shared" si="48"/>
        <v>2715.83</v>
      </c>
      <c r="L180" s="87">
        <v>0.24229999999999999</v>
      </c>
      <c r="M180" s="79">
        <f t="shared" si="49"/>
        <v>3373.88</v>
      </c>
      <c r="N180" s="88"/>
      <c r="O180" s="79">
        <f t="shared" si="50"/>
        <v>0</v>
      </c>
      <c r="P180" s="79">
        <f t="shared" si="51"/>
        <v>0</v>
      </c>
      <c r="Q180" s="89">
        <f>IFERROR(ROUND(ROUND(M180,2)*ROUND(G180,2),2),0)</f>
        <v>0</v>
      </c>
      <c r="R180" s="168"/>
      <c r="S180" s="108"/>
      <c r="T180" s="19" t="str">
        <f>B180</f>
        <v>13.2</v>
      </c>
      <c r="U180" s="19" t="b">
        <f>IF(J180=0,Q180-O180-(TRUNC(TRUNC(H180*(1+L180),2)*G180,2)))</f>
        <v>0</v>
      </c>
      <c r="V180" s="108"/>
      <c r="W180" s="108"/>
      <c r="X180" s="108"/>
      <c r="Y180" s="108"/>
      <c r="Z180" s="109"/>
    </row>
    <row r="181" spans="1:26" ht="18.75" customHeight="1" x14ac:dyDescent="0.2">
      <c r="A181" s="107"/>
      <c r="B181" s="82" t="s">
        <v>530</v>
      </c>
      <c r="C181" s="74" t="s">
        <v>144</v>
      </c>
      <c r="D181" s="83" t="s">
        <v>2</v>
      </c>
      <c r="E181" s="84" t="s">
        <v>262</v>
      </c>
      <c r="F181" s="85" t="s">
        <v>7</v>
      </c>
      <c r="G181" s="2"/>
      <c r="H181" s="86"/>
      <c r="I181" s="86">
        <v>2202.81</v>
      </c>
      <c r="J181" s="86">
        <v>3087.84</v>
      </c>
      <c r="K181" s="77">
        <f t="shared" si="48"/>
        <v>5290.65</v>
      </c>
      <c r="L181" s="87">
        <v>0.24229999999999999</v>
      </c>
      <c r="M181" s="79">
        <f t="shared" si="49"/>
        <v>6572.57</v>
      </c>
      <c r="N181" s="88"/>
      <c r="O181" s="79">
        <f t="shared" si="50"/>
        <v>0</v>
      </c>
      <c r="P181" s="79">
        <f t="shared" si="51"/>
        <v>0</v>
      </c>
      <c r="Q181" s="89">
        <f>IFERROR(ROUND(ROUND(M181,2)*ROUND(G181,2),2),0)</f>
        <v>0</v>
      </c>
      <c r="R181" s="168"/>
      <c r="S181" s="108"/>
      <c r="T181" s="19" t="str">
        <f>B181</f>
        <v>13.3</v>
      </c>
      <c r="U181" s="19" t="b">
        <f>IF(J181=0,Q181-O181-(TRUNC(TRUNC(H181*(1+L181),2)*G181,2)))</f>
        <v>0</v>
      </c>
      <c r="V181" s="108"/>
      <c r="W181" s="108"/>
      <c r="X181" s="108"/>
      <c r="Y181" s="108"/>
      <c r="Z181" s="109"/>
    </row>
    <row r="182" spans="1:26" ht="18.75" customHeight="1" x14ac:dyDescent="0.2">
      <c r="A182" s="107"/>
      <c r="B182" s="82" t="s">
        <v>531</v>
      </c>
      <c r="C182" s="74" t="s">
        <v>145</v>
      </c>
      <c r="D182" s="83" t="s">
        <v>2</v>
      </c>
      <c r="E182" s="84" t="s">
        <v>264</v>
      </c>
      <c r="F182" s="85" t="s">
        <v>7</v>
      </c>
      <c r="G182" s="2"/>
      <c r="H182" s="86"/>
      <c r="I182" s="86">
        <v>2515.79</v>
      </c>
      <c r="J182" s="86">
        <v>3975.97</v>
      </c>
      <c r="K182" s="77">
        <f t="shared" si="48"/>
        <v>6491.76</v>
      </c>
      <c r="L182" s="87">
        <v>0.24229999999999999</v>
      </c>
      <c r="M182" s="79">
        <f t="shared" si="49"/>
        <v>8064.71</v>
      </c>
      <c r="N182" s="88"/>
      <c r="O182" s="79">
        <f t="shared" si="50"/>
        <v>0</v>
      </c>
      <c r="P182" s="79">
        <f t="shared" si="51"/>
        <v>0</v>
      </c>
      <c r="Q182" s="89">
        <f>IFERROR(ROUND(ROUND(M182,2)*ROUND(G182,2),2),0)</f>
        <v>0</v>
      </c>
      <c r="R182" s="168"/>
      <c r="S182" s="108"/>
      <c r="T182" s="19" t="str">
        <f>B182</f>
        <v>13.4</v>
      </c>
      <c r="U182" s="19" t="b">
        <f>IF(J182=0,Q182-O182-(TRUNC(TRUNC(H182*(1+L182),2)*G182,2)))</f>
        <v>0</v>
      </c>
      <c r="V182" s="108"/>
      <c r="W182" s="108"/>
      <c r="X182" s="108"/>
      <c r="Y182" s="108"/>
      <c r="Z182" s="109"/>
    </row>
    <row r="183" spans="1:26" ht="18.75" customHeight="1" x14ac:dyDescent="0.2">
      <c r="A183" s="107"/>
      <c r="B183" s="82" t="s">
        <v>532</v>
      </c>
      <c r="C183" s="74" t="s">
        <v>146</v>
      </c>
      <c r="D183" s="83" t="s">
        <v>2</v>
      </c>
      <c r="E183" s="84" t="s">
        <v>234</v>
      </c>
      <c r="F183" s="85" t="s">
        <v>7</v>
      </c>
      <c r="G183" s="2"/>
      <c r="H183" s="86"/>
      <c r="I183" s="86">
        <v>1250.7</v>
      </c>
      <c r="J183" s="86">
        <v>2614.81</v>
      </c>
      <c r="K183" s="77">
        <f t="shared" si="48"/>
        <v>3865.51</v>
      </c>
      <c r="L183" s="87">
        <v>0.24229999999999999</v>
      </c>
      <c r="M183" s="79">
        <f t="shared" si="49"/>
        <v>4802.12</v>
      </c>
      <c r="N183" s="88"/>
      <c r="O183" s="79">
        <f t="shared" si="50"/>
        <v>0</v>
      </c>
      <c r="P183" s="79">
        <f t="shared" si="51"/>
        <v>0</v>
      </c>
      <c r="Q183" s="89">
        <f>IFERROR(ROUND(ROUND(M183,2)*ROUND(G183,2),2),0)</f>
        <v>0</v>
      </c>
      <c r="R183" s="168"/>
      <c r="S183" s="108"/>
      <c r="T183" s="19" t="str">
        <f>B183</f>
        <v>13.5</v>
      </c>
      <c r="U183" s="19" t="b">
        <f>IF(J183=0,Q183-O183-(TRUNC(TRUNC(H183*(1+L183),2)*G183,2)))</f>
        <v>0</v>
      </c>
      <c r="V183" s="108"/>
      <c r="W183" s="108"/>
      <c r="X183" s="108"/>
      <c r="Y183" s="108"/>
      <c r="Z183" s="109"/>
    </row>
    <row r="184" spans="1:26" ht="6" customHeight="1" x14ac:dyDescent="0.2">
      <c r="A184" s="107"/>
      <c r="B184" s="90"/>
      <c r="C184" s="90"/>
      <c r="D184" s="93"/>
      <c r="E184" s="94"/>
      <c r="F184" s="90"/>
      <c r="G184" s="95"/>
      <c r="H184" s="95"/>
      <c r="I184" s="95"/>
      <c r="J184" s="95"/>
      <c r="K184" s="95"/>
      <c r="L184" s="96"/>
      <c r="M184" s="95"/>
      <c r="N184" s="88"/>
      <c r="O184" s="88"/>
      <c r="P184" s="88"/>
      <c r="Q184" s="89"/>
      <c r="R184" s="169"/>
      <c r="S184" s="112"/>
      <c r="T184" s="113"/>
      <c r="U184" s="113"/>
      <c r="V184" s="112"/>
      <c r="W184" s="112"/>
      <c r="X184" s="112"/>
      <c r="Y184" s="112"/>
      <c r="Z184" s="107"/>
    </row>
    <row r="185" spans="1:26" ht="15" customHeight="1" x14ac:dyDescent="0.2">
      <c r="A185" s="15"/>
      <c r="B185" s="97"/>
      <c r="C185" s="98"/>
      <c r="D185" s="98"/>
      <c r="E185" s="98"/>
      <c r="F185" s="98"/>
      <c r="G185" s="98"/>
      <c r="H185" s="98"/>
      <c r="I185" s="98"/>
      <c r="J185" s="98"/>
      <c r="K185" s="98"/>
      <c r="L185" s="71"/>
      <c r="M185" s="99" t="str">
        <f>CONCATENATE("Subtotal ",E178)</f>
        <v>Subtotal BRINQUEDOS NOVOS</v>
      </c>
      <c r="N185" s="100"/>
      <c r="O185" s="100">
        <f>SUM(O179:O183)</f>
        <v>0</v>
      </c>
      <c r="P185" s="100">
        <f>SUM(P179:P183)</f>
        <v>0</v>
      </c>
      <c r="Q185" s="101">
        <f>SUM(Q179:Q183)</f>
        <v>0</v>
      </c>
      <c r="R185" s="167"/>
      <c r="S185" s="19">
        <v>1</v>
      </c>
      <c r="T185" s="19"/>
      <c r="U185" s="19"/>
      <c r="V185" s="81">
        <f>SUM(N185:P185)</f>
        <v>0</v>
      </c>
      <c r="W185" s="19" t="str">
        <f>IF(V185&lt;&gt;Q185,"erro","ok")</f>
        <v>ok</v>
      </c>
      <c r="X185" s="19"/>
      <c r="Y185" s="19"/>
      <c r="Z185" s="20"/>
    </row>
    <row r="186" spans="1:26" ht="6" customHeight="1" x14ac:dyDescent="0.2">
      <c r="A186" s="63"/>
      <c r="B186" s="102"/>
      <c r="C186" s="103"/>
      <c r="D186" s="104"/>
      <c r="E186" s="104"/>
      <c r="F186" s="103"/>
      <c r="G186" s="103"/>
      <c r="H186" s="103"/>
      <c r="I186" s="103"/>
      <c r="J186" s="103"/>
      <c r="K186" s="103"/>
      <c r="L186" s="66"/>
      <c r="M186" s="103"/>
      <c r="N186" s="103"/>
      <c r="O186" s="103"/>
      <c r="P186" s="103"/>
      <c r="Q186" s="105"/>
      <c r="R186" s="164"/>
      <c r="S186" s="19"/>
      <c r="T186" s="19">
        <f>B186</f>
        <v>0</v>
      </c>
      <c r="U186" s="19">
        <f>IF(J186=0,Q186-O186-(TRUNC(TRUNC(H186*(1+L186),2)*G186,2)))</f>
        <v>0</v>
      </c>
      <c r="V186" s="19"/>
      <c r="W186" s="19"/>
      <c r="X186" s="19"/>
      <c r="Y186" s="19"/>
      <c r="Z186" s="20"/>
    </row>
    <row r="187" spans="1:26" ht="15" customHeight="1" x14ac:dyDescent="0.2">
      <c r="A187" s="15"/>
      <c r="B187" s="68">
        <v>14</v>
      </c>
      <c r="C187" s="69"/>
      <c r="D187" s="69"/>
      <c r="E187" s="70" t="s">
        <v>147</v>
      </c>
      <c r="F187" s="70"/>
      <c r="G187" s="70"/>
      <c r="H187" s="70"/>
      <c r="I187" s="70"/>
      <c r="J187" s="70"/>
      <c r="K187" s="70"/>
      <c r="L187" s="71"/>
      <c r="M187" s="70"/>
      <c r="N187" s="70"/>
      <c r="O187" s="70"/>
      <c r="P187" s="70"/>
      <c r="Q187" s="72">
        <f>Q193</f>
        <v>0</v>
      </c>
      <c r="R187" s="164"/>
      <c r="S187" s="19"/>
      <c r="T187" s="19">
        <f>B187</f>
        <v>14</v>
      </c>
      <c r="U187" s="106">
        <f>IF(J187=0,Q187-O187-(TRUNC(TRUNC(H187*(1+L187),2)*G187,2)))</f>
        <v>0</v>
      </c>
      <c r="V187" s="19"/>
      <c r="W187" s="19"/>
      <c r="X187" s="19"/>
      <c r="Y187" s="19"/>
      <c r="Z187" s="20"/>
    </row>
    <row r="188" spans="1:26" ht="26.25" customHeight="1" x14ac:dyDescent="0.2">
      <c r="A188" s="107"/>
      <c r="B188" s="82" t="s">
        <v>533</v>
      </c>
      <c r="C188" s="85" t="s">
        <v>148</v>
      </c>
      <c r="D188" s="83" t="s">
        <v>2</v>
      </c>
      <c r="E188" s="84" t="s">
        <v>232</v>
      </c>
      <c r="F188" s="85" t="s">
        <v>10</v>
      </c>
      <c r="G188" s="2"/>
      <c r="H188" s="86"/>
      <c r="I188" s="86">
        <v>75.260000000000005</v>
      </c>
      <c r="J188" s="86">
        <v>133.74</v>
      </c>
      <c r="K188" s="77">
        <f t="shared" ref="K188:K191" si="52">I188+J188</f>
        <v>209</v>
      </c>
      <c r="L188" s="87">
        <v>0.24229999999999999</v>
      </c>
      <c r="M188" s="79">
        <f t="shared" ref="M188:M191" si="53">IFERROR(IF(L188="-",ROUND(K188,2),(ROUND(K188*(1+L188),2))),"-")</f>
        <v>259.64</v>
      </c>
      <c r="N188" s="88"/>
      <c r="O188" s="79">
        <f t="shared" ref="O188:O191" si="54">IF(($J188=0),$Q188,IF(I188=0,0,IF($L188&lt;&gt;"-",IFERROR(TRUNC(TRUNC((I188*(1+$L188)),2)*$G188,2),0),IFERROR(TRUNC(I188*$G188,2),0))))</f>
        <v>0</v>
      </c>
      <c r="P188" s="79">
        <f t="shared" ref="P188:P191" si="55">IF(J188=0,0,Q188-O188)</f>
        <v>0</v>
      </c>
      <c r="Q188" s="89">
        <f>IFERROR(ROUND(ROUND(M188,2)*ROUND(G188,2),2),0)</f>
        <v>0</v>
      </c>
      <c r="R188" s="168"/>
      <c r="S188" s="108"/>
      <c r="T188" s="19" t="str">
        <f>B188</f>
        <v>14.1</v>
      </c>
      <c r="U188" s="19" t="b">
        <f>IF(J188=0,Q188-O188-(TRUNC(TRUNC(H188*(1+L188),2)*G188,2)))</f>
        <v>0</v>
      </c>
      <c r="V188" s="108"/>
      <c r="W188" s="108"/>
      <c r="X188" s="108"/>
      <c r="Y188" s="108"/>
      <c r="Z188" s="109"/>
    </row>
    <row r="189" spans="1:26" ht="26.25" customHeight="1" x14ac:dyDescent="0.2">
      <c r="A189" s="107"/>
      <c r="B189" s="82" t="s">
        <v>534</v>
      </c>
      <c r="C189" s="74" t="s">
        <v>149</v>
      </c>
      <c r="D189" s="83" t="s">
        <v>2</v>
      </c>
      <c r="E189" s="84" t="s">
        <v>294</v>
      </c>
      <c r="F189" s="85" t="s">
        <v>10</v>
      </c>
      <c r="G189" s="2"/>
      <c r="H189" s="86"/>
      <c r="I189" s="86">
        <v>112.68</v>
      </c>
      <c r="J189" s="86">
        <v>883.22</v>
      </c>
      <c r="K189" s="77">
        <f t="shared" si="52"/>
        <v>995.90000000000009</v>
      </c>
      <c r="L189" s="87">
        <v>0.24229999999999999</v>
      </c>
      <c r="M189" s="79">
        <f t="shared" si="53"/>
        <v>1237.21</v>
      </c>
      <c r="N189" s="88"/>
      <c r="O189" s="79">
        <f t="shared" si="54"/>
        <v>0</v>
      </c>
      <c r="P189" s="79">
        <f t="shared" si="55"/>
        <v>0</v>
      </c>
      <c r="Q189" s="89">
        <f>IFERROR(ROUND(ROUND(M189,2)*ROUND(G189,2),2),0)</f>
        <v>0</v>
      </c>
      <c r="R189" s="168"/>
      <c r="S189" s="108"/>
      <c r="T189" s="19" t="str">
        <f>B189</f>
        <v>14.2</v>
      </c>
      <c r="U189" s="19" t="b">
        <f>IF(J189=0,Q189-O189-(TRUNC(TRUNC(H189*(1+L189),2)*G189,2)))</f>
        <v>0</v>
      </c>
      <c r="V189" s="108"/>
      <c r="W189" s="108"/>
      <c r="X189" s="108"/>
      <c r="Y189" s="108"/>
      <c r="Z189" s="109"/>
    </row>
    <row r="190" spans="1:26" ht="26.25" customHeight="1" x14ac:dyDescent="0.2">
      <c r="A190" s="107"/>
      <c r="B190" s="82" t="s">
        <v>535</v>
      </c>
      <c r="C190" s="74" t="s">
        <v>150</v>
      </c>
      <c r="D190" s="83" t="s">
        <v>2</v>
      </c>
      <c r="E190" s="84" t="s">
        <v>259</v>
      </c>
      <c r="F190" s="85" t="s">
        <v>10</v>
      </c>
      <c r="G190" s="2"/>
      <c r="H190" s="86"/>
      <c r="I190" s="86">
        <v>105.33</v>
      </c>
      <c r="J190" s="86">
        <v>293.14999999999998</v>
      </c>
      <c r="K190" s="77">
        <f t="shared" si="52"/>
        <v>398.47999999999996</v>
      </c>
      <c r="L190" s="87">
        <v>0.24229999999999999</v>
      </c>
      <c r="M190" s="79">
        <f t="shared" si="53"/>
        <v>495.03</v>
      </c>
      <c r="N190" s="88"/>
      <c r="O190" s="79">
        <f t="shared" si="54"/>
        <v>0</v>
      </c>
      <c r="P190" s="79">
        <f t="shared" si="55"/>
        <v>0</v>
      </c>
      <c r="Q190" s="89">
        <f>IFERROR(ROUND(ROUND(M190,2)*ROUND(G190,2),2),0)</f>
        <v>0</v>
      </c>
      <c r="R190" s="168"/>
      <c r="S190" s="108"/>
      <c r="T190" s="19" t="str">
        <f>B190</f>
        <v>14.3</v>
      </c>
      <c r="U190" s="19" t="b">
        <f>IF(J190=0,Q190-O190-(TRUNC(TRUNC(H190*(1+L190),2)*G190,2)))</f>
        <v>0</v>
      </c>
      <c r="V190" s="108"/>
      <c r="W190" s="108"/>
      <c r="X190" s="108"/>
      <c r="Y190" s="108"/>
      <c r="Z190" s="109"/>
    </row>
    <row r="191" spans="1:26" ht="26.25" customHeight="1" x14ac:dyDescent="0.2">
      <c r="A191" s="107"/>
      <c r="B191" s="82" t="s">
        <v>536</v>
      </c>
      <c r="C191" s="74" t="s">
        <v>151</v>
      </c>
      <c r="D191" s="83" t="s">
        <v>2</v>
      </c>
      <c r="E191" s="84" t="s">
        <v>640</v>
      </c>
      <c r="F191" s="85" t="s">
        <v>10</v>
      </c>
      <c r="G191" s="2"/>
      <c r="H191" s="86"/>
      <c r="I191" s="86">
        <v>157.63999999999999</v>
      </c>
      <c r="J191" s="86">
        <v>2423.31</v>
      </c>
      <c r="K191" s="77">
        <f t="shared" si="52"/>
        <v>2580.9499999999998</v>
      </c>
      <c r="L191" s="87">
        <v>0.24229999999999999</v>
      </c>
      <c r="M191" s="79">
        <f t="shared" si="53"/>
        <v>3206.31</v>
      </c>
      <c r="N191" s="88"/>
      <c r="O191" s="79">
        <f t="shared" si="54"/>
        <v>0</v>
      </c>
      <c r="P191" s="79">
        <f t="shared" si="55"/>
        <v>0</v>
      </c>
      <c r="Q191" s="89">
        <f>IFERROR(ROUND(ROUND(M191,2)*ROUND(G191,2),2),0)</f>
        <v>0</v>
      </c>
      <c r="R191" s="168"/>
      <c r="S191" s="108"/>
      <c r="T191" s="19" t="str">
        <f>B191</f>
        <v>14.4</v>
      </c>
      <c r="U191" s="19" t="b">
        <f>IF(J191=0,Q191-O191-(TRUNC(TRUNC(H191*(1+L191),2)*G191,2)))</f>
        <v>0</v>
      </c>
      <c r="V191" s="108"/>
      <c r="W191" s="108"/>
      <c r="X191" s="108"/>
      <c r="Y191" s="108"/>
      <c r="Z191" s="109"/>
    </row>
    <row r="192" spans="1:26" ht="6" customHeight="1" x14ac:dyDescent="0.2">
      <c r="A192" s="107"/>
      <c r="B192" s="90"/>
      <c r="C192" s="90"/>
      <c r="D192" s="93"/>
      <c r="E192" s="94"/>
      <c r="F192" s="90"/>
      <c r="G192" s="95"/>
      <c r="H192" s="95"/>
      <c r="I192" s="95"/>
      <c r="J192" s="95"/>
      <c r="K192" s="95"/>
      <c r="L192" s="96"/>
      <c r="M192" s="95"/>
      <c r="N192" s="95"/>
      <c r="O192" s="88"/>
      <c r="P192" s="88"/>
      <c r="Q192" s="89"/>
      <c r="R192" s="169"/>
      <c r="S192" s="112"/>
      <c r="T192" s="113"/>
      <c r="U192" s="113"/>
      <c r="V192" s="112"/>
      <c r="W192" s="112"/>
      <c r="X192" s="112"/>
      <c r="Y192" s="112"/>
      <c r="Z192" s="107"/>
    </row>
    <row r="193" spans="1:26" ht="15" customHeight="1" x14ac:dyDescent="0.2">
      <c r="A193" s="15"/>
      <c r="B193" s="97"/>
      <c r="C193" s="98"/>
      <c r="D193" s="98"/>
      <c r="E193" s="98"/>
      <c r="F193" s="98"/>
      <c r="G193" s="98"/>
      <c r="H193" s="98"/>
      <c r="I193" s="98"/>
      <c r="J193" s="98"/>
      <c r="K193" s="98"/>
      <c r="L193" s="71"/>
      <c r="M193" s="99" t="str">
        <f>CONCATENATE("Subtotal ",E187)</f>
        <v>Subtotal MANUTENÇÃO DE BRINQUEDOS</v>
      </c>
      <c r="N193" s="100"/>
      <c r="O193" s="100">
        <f>SUM(O188:O191)</f>
        <v>0</v>
      </c>
      <c r="P193" s="100">
        <f>SUM(P188:P191)</f>
        <v>0</v>
      </c>
      <c r="Q193" s="101">
        <f>SUM(Q188:Q191)</f>
        <v>0</v>
      </c>
      <c r="R193" s="167"/>
      <c r="S193" s="19">
        <v>1</v>
      </c>
      <c r="T193" s="19"/>
      <c r="U193" s="19"/>
      <c r="V193" s="81">
        <f>SUM(N193:P193)</f>
        <v>0</v>
      </c>
      <c r="W193" s="19" t="str">
        <f>IF(V193&lt;&gt;Q193,"erro","ok")</f>
        <v>ok</v>
      </c>
      <c r="X193" s="19"/>
      <c r="Y193" s="19"/>
      <c r="Z193" s="20"/>
    </row>
    <row r="194" spans="1:26" ht="6" customHeight="1" x14ac:dyDescent="0.2">
      <c r="A194" s="63"/>
      <c r="B194" s="102"/>
      <c r="C194" s="103"/>
      <c r="D194" s="104"/>
      <c r="E194" s="104"/>
      <c r="F194" s="103"/>
      <c r="G194" s="103"/>
      <c r="H194" s="103"/>
      <c r="I194" s="103"/>
      <c r="J194" s="103"/>
      <c r="K194" s="103"/>
      <c r="L194" s="66"/>
      <c r="M194" s="103"/>
      <c r="N194" s="103"/>
      <c r="O194" s="103"/>
      <c r="P194" s="103"/>
      <c r="Q194" s="105"/>
      <c r="R194" s="164"/>
      <c r="S194" s="19"/>
      <c r="T194" s="19">
        <f>B194</f>
        <v>0</v>
      </c>
      <c r="U194" s="19">
        <f>IF(J194=0,Q194-O194-(TRUNC(TRUNC(H194*(1+L194),2)*G194,2)))</f>
        <v>0</v>
      </c>
      <c r="V194" s="19"/>
      <c r="W194" s="19"/>
      <c r="X194" s="19"/>
      <c r="Y194" s="19"/>
      <c r="Z194" s="20"/>
    </row>
    <row r="195" spans="1:26" ht="15" customHeight="1" x14ac:dyDescent="0.2">
      <c r="A195" s="15"/>
      <c r="B195" s="68">
        <v>15</v>
      </c>
      <c r="C195" s="69"/>
      <c r="D195" s="69"/>
      <c r="E195" s="70" t="s">
        <v>152</v>
      </c>
      <c r="F195" s="70"/>
      <c r="G195" s="70"/>
      <c r="H195" s="70"/>
      <c r="I195" s="70"/>
      <c r="J195" s="70"/>
      <c r="K195" s="70"/>
      <c r="L195" s="71"/>
      <c r="M195" s="70"/>
      <c r="N195" s="70"/>
      <c r="O195" s="70"/>
      <c r="P195" s="70"/>
      <c r="Q195" s="72">
        <f>Q234</f>
        <v>0</v>
      </c>
      <c r="R195" s="164"/>
      <c r="S195" s="19"/>
      <c r="T195" s="19">
        <f>B195</f>
        <v>15</v>
      </c>
      <c r="U195" s="106">
        <f>IF(J195=0,Q195-O195-(TRUNC(TRUNC(H195*(1+L195),2)*G195,2)))</f>
        <v>0</v>
      </c>
      <c r="V195" s="19"/>
      <c r="W195" s="19"/>
      <c r="X195" s="19"/>
      <c r="Y195" s="19"/>
      <c r="Z195" s="20"/>
    </row>
    <row r="196" spans="1:26" ht="18.75" customHeight="1" x14ac:dyDescent="0.2">
      <c r="A196" s="107"/>
      <c r="B196" s="82" t="s">
        <v>537</v>
      </c>
      <c r="C196" s="85" t="s">
        <v>153</v>
      </c>
      <c r="D196" s="83" t="s">
        <v>2</v>
      </c>
      <c r="E196" s="84" t="s">
        <v>316</v>
      </c>
      <c r="F196" s="85" t="s">
        <v>3</v>
      </c>
      <c r="G196" s="2"/>
      <c r="H196" s="86"/>
      <c r="I196" s="86">
        <v>12.99</v>
      </c>
      <c r="J196" s="86">
        <v>10.86</v>
      </c>
      <c r="K196" s="77">
        <f t="shared" ref="K196:K232" si="56">I196+J196</f>
        <v>23.85</v>
      </c>
      <c r="L196" s="87">
        <v>0.24229999999999999</v>
      </c>
      <c r="M196" s="79">
        <f t="shared" ref="M196:M232" si="57">IFERROR(IF(L196="-",ROUND(K196,2),(ROUND(K196*(1+L196),2))),"-")</f>
        <v>29.63</v>
      </c>
      <c r="N196" s="88"/>
      <c r="O196" s="79">
        <f t="shared" ref="O196:O232" si="58">IF(($J196=0),$Q196,IF(I196=0,0,IF($L196&lt;&gt;"-",IFERROR(TRUNC(TRUNC((I196*(1+$L196)),2)*$G196,2),0),IFERROR(TRUNC(I196*$G196,2),0))))</f>
        <v>0</v>
      </c>
      <c r="P196" s="79">
        <f t="shared" ref="P196:P232" si="59">IF(J196=0,0,Q196-O196)</f>
        <v>0</v>
      </c>
      <c r="Q196" s="89">
        <f>IFERROR(ROUND(ROUND(M196,2)*ROUND(G196,2),2),0)</f>
        <v>0</v>
      </c>
      <c r="R196" s="168"/>
      <c r="S196" s="108"/>
      <c r="T196" s="19" t="str">
        <f>B196</f>
        <v>15.1</v>
      </c>
      <c r="U196" s="19" t="b">
        <f>IF(J196=0,Q196-O196-(TRUNC(TRUNC(H196*(1+L196),2)*G196,2)))</f>
        <v>0</v>
      </c>
      <c r="V196" s="108"/>
      <c r="W196" s="108"/>
      <c r="X196" s="108"/>
      <c r="Y196" s="108"/>
      <c r="Z196" s="109"/>
    </row>
    <row r="197" spans="1:26" ht="18.75" customHeight="1" x14ac:dyDescent="0.2">
      <c r="A197" s="107"/>
      <c r="B197" s="82" t="s">
        <v>538</v>
      </c>
      <c r="C197" s="74" t="s">
        <v>154</v>
      </c>
      <c r="D197" s="83" t="s">
        <v>2</v>
      </c>
      <c r="E197" s="84" t="s">
        <v>318</v>
      </c>
      <c r="F197" s="85" t="s">
        <v>3</v>
      </c>
      <c r="G197" s="2"/>
      <c r="H197" s="86"/>
      <c r="I197" s="86">
        <v>8.1199999999999992</v>
      </c>
      <c r="J197" s="86">
        <v>7.34</v>
      </c>
      <c r="K197" s="77">
        <f t="shared" si="56"/>
        <v>15.459999999999999</v>
      </c>
      <c r="L197" s="87">
        <v>0.24229999999999999</v>
      </c>
      <c r="M197" s="79">
        <f t="shared" si="57"/>
        <v>19.21</v>
      </c>
      <c r="N197" s="88"/>
      <c r="O197" s="79">
        <f t="shared" si="58"/>
        <v>0</v>
      </c>
      <c r="P197" s="79">
        <f t="shared" si="59"/>
        <v>0</v>
      </c>
      <c r="Q197" s="89">
        <f>IFERROR(ROUND(ROUND(M197,2)*ROUND(G197,2),2),0)</f>
        <v>0</v>
      </c>
      <c r="R197" s="168"/>
      <c r="S197" s="108"/>
      <c r="T197" s="19" t="str">
        <f>B197</f>
        <v>15.2</v>
      </c>
      <c r="U197" s="19" t="b">
        <f>IF(J197=0,Q197-O197-(TRUNC(TRUNC(H197*(1+L197),2)*G197,2)))</f>
        <v>0</v>
      </c>
      <c r="V197" s="108"/>
      <c r="W197" s="108"/>
      <c r="X197" s="108"/>
      <c r="Y197" s="108"/>
      <c r="Z197" s="109"/>
    </row>
    <row r="198" spans="1:26" ht="18.75" customHeight="1" x14ac:dyDescent="0.2">
      <c r="A198" s="107"/>
      <c r="B198" s="82" t="s">
        <v>539</v>
      </c>
      <c r="C198" s="74" t="s">
        <v>155</v>
      </c>
      <c r="D198" s="83" t="s">
        <v>2</v>
      </c>
      <c r="E198" s="84" t="s">
        <v>319</v>
      </c>
      <c r="F198" s="85" t="s">
        <v>7</v>
      </c>
      <c r="G198" s="2"/>
      <c r="H198" s="86"/>
      <c r="I198" s="86">
        <v>50.78</v>
      </c>
      <c r="J198" s="86">
        <v>79.39</v>
      </c>
      <c r="K198" s="77">
        <f t="shared" si="56"/>
        <v>130.17000000000002</v>
      </c>
      <c r="L198" s="87">
        <v>0.24229999999999999</v>
      </c>
      <c r="M198" s="79">
        <f t="shared" si="57"/>
        <v>161.71</v>
      </c>
      <c r="N198" s="88"/>
      <c r="O198" s="79">
        <f t="shared" si="58"/>
        <v>0</v>
      </c>
      <c r="P198" s="79">
        <f t="shared" si="59"/>
        <v>0</v>
      </c>
      <c r="Q198" s="89">
        <f>IFERROR(ROUND(ROUND(M198,2)*ROUND(G198,2),2),0)</f>
        <v>0</v>
      </c>
      <c r="R198" s="168"/>
      <c r="S198" s="108"/>
      <c r="T198" s="19" t="str">
        <f>B198</f>
        <v>15.3</v>
      </c>
      <c r="U198" s="19" t="b">
        <f>IF(J198=0,Q198-O198-(TRUNC(TRUNC(H198*(1+L198),2)*G198,2)))</f>
        <v>0</v>
      </c>
      <c r="V198" s="108"/>
      <c r="W198" s="108"/>
      <c r="X198" s="108"/>
      <c r="Y198" s="108"/>
      <c r="Z198" s="109"/>
    </row>
    <row r="199" spans="1:26" ht="18.75" customHeight="1" x14ac:dyDescent="0.2">
      <c r="A199" s="107"/>
      <c r="B199" s="82" t="s">
        <v>540</v>
      </c>
      <c r="C199" s="74" t="s">
        <v>156</v>
      </c>
      <c r="D199" s="83" t="s">
        <v>2</v>
      </c>
      <c r="E199" s="84" t="s">
        <v>320</v>
      </c>
      <c r="F199" s="85" t="s">
        <v>7</v>
      </c>
      <c r="G199" s="2"/>
      <c r="H199" s="86"/>
      <c r="I199" s="86">
        <v>29.94</v>
      </c>
      <c r="J199" s="86">
        <v>30.45</v>
      </c>
      <c r="K199" s="77">
        <f t="shared" si="56"/>
        <v>60.39</v>
      </c>
      <c r="L199" s="87">
        <v>0.24229999999999999</v>
      </c>
      <c r="M199" s="79">
        <f t="shared" si="57"/>
        <v>75.02</v>
      </c>
      <c r="N199" s="88"/>
      <c r="O199" s="79">
        <f t="shared" si="58"/>
        <v>0</v>
      </c>
      <c r="P199" s="79">
        <f t="shared" si="59"/>
        <v>0</v>
      </c>
      <c r="Q199" s="89">
        <f>IFERROR(ROUND(ROUND(M199,2)*ROUND(G199,2),2),0)</f>
        <v>0</v>
      </c>
      <c r="R199" s="168"/>
      <c r="S199" s="108"/>
      <c r="T199" s="19" t="str">
        <f>B199</f>
        <v>15.4</v>
      </c>
      <c r="U199" s="19" t="b">
        <f>IF(J199=0,Q199-O199-(TRUNC(TRUNC(H199*(1+L199),2)*G199,2)))</f>
        <v>0</v>
      </c>
      <c r="V199" s="108"/>
      <c r="W199" s="108"/>
      <c r="X199" s="108"/>
      <c r="Y199" s="108"/>
      <c r="Z199" s="109"/>
    </row>
    <row r="200" spans="1:26" ht="18.75" customHeight="1" x14ac:dyDescent="0.2">
      <c r="A200" s="107"/>
      <c r="B200" s="82" t="s">
        <v>541</v>
      </c>
      <c r="C200" s="74" t="s">
        <v>157</v>
      </c>
      <c r="D200" s="83" t="s">
        <v>2</v>
      </c>
      <c r="E200" s="84" t="s">
        <v>317</v>
      </c>
      <c r="F200" s="85" t="s">
        <v>7</v>
      </c>
      <c r="G200" s="2"/>
      <c r="H200" s="86"/>
      <c r="I200" s="86">
        <v>45.18</v>
      </c>
      <c r="J200" s="86">
        <v>61.95</v>
      </c>
      <c r="K200" s="77">
        <f t="shared" si="56"/>
        <v>107.13</v>
      </c>
      <c r="L200" s="87">
        <v>0.24229999999999999</v>
      </c>
      <c r="M200" s="79">
        <f t="shared" si="57"/>
        <v>133.09</v>
      </c>
      <c r="N200" s="88"/>
      <c r="O200" s="79">
        <f t="shared" si="58"/>
        <v>0</v>
      </c>
      <c r="P200" s="79">
        <f t="shared" si="59"/>
        <v>0</v>
      </c>
      <c r="Q200" s="89">
        <f>IFERROR(ROUND(ROUND(M200,2)*ROUND(G200,2),2),0)</f>
        <v>0</v>
      </c>
      <c r="R200" s="168"/>
      <c r="S200" s="108"/>
      <c r="T200" s="19" t="str">
        <f>B200</f>
        <v>15.5</v>
      </c>
      <c r="U200" s="19" t="b">
        <f>IF(J200=0,Q200-O200-(TRUNC(TRUNC(H200*(1+L200),2)*G200,2)))</f>
        <v>0</v>
      </c>
      <c r="V200" s="108"/>
      <c r="W200" s="108"/>
      <c r="X200" s="108"/>
      <c r="Y200" s="108"/>
      <c r="Z200" s="109"/>
    </row>
    <row r="201" spans="1:26" ht="18.75" customHeight="1" x14ac:dyDescent="0.2">
      <c r="A201" s="107"/>
      <c r="B201" s="82" t="s">
        <v>542</v>
      </c>
      <c r="C201" s="74" t="s">
        <v>158</v>
      </c>
      <c r="D201" s="83" t="s">
        <v>2</v>
      </c>
      <c r="E201" s="84" t="s">
        <v>321</v>
      </c>
      <c r="F201" s="85" t="s">
        <v>7</v>
      </c>
      <c r="G201" s="2"/>
      <c r="H201" s="86"/>
      <c r="I201" s="86">
        <v>35.03</v>
      </c>
      <c r="J201" s="86">
        <v>68.650000000000006</v>
      </c>
      <c r="K201" s="77">
        <f t="shared" si="56"/>
        <v>103.68</v>
      </c>
      <c r="L201" s="87">
        <v>0.24229999999999999</v>
      </c>
      <c r="M201" s="79">
        <f t="shared" si="57"/>
        <v>128.80000000000001</v>
      </c>
      <c r="N201" s="88"/>
      <c r="O201" s="79">
        <f t="shared" si="58"/>
        <v>0</v>
      </c>
      <c r="P201" s="79">
        <f t="shared" si="59"/>
        <v>0</v>
      </c>
      <c r="Q201" s="89">
        <f>IFERROR(ROUND(ROUND(M201,2)*ROUND(G201,2),2),0)</f>
        <v>0</v>
      </c>
      <c r="R201" s="168"/>
      <c r="S201" s="108"/>
      <c r="T201" s="19" t="str">
        <f>B201</f>
        <v>15.6</v>
      </c>
      <c r="U201" s="19" t="b">
        <f>IF(J201=0,Q201-O201-(TRUNC(TRUNC(H201*(1+L201),2)*G201,2)))</f>
        <v>0</v>
      </c>
      <c r="V201" s="108"/>
      <c r="W201" s="108"/>
      <c r="X201" s="108"/>
      <c r="Y201" s="108"/>
      <c r="Z201" s="109"/>
    </row>
    <row r="202" spans="1:26" ht="18.75" customHeight="1" x14ac:dyDescent="0.2">
      <c r="A202" s="107"/>
      <c r="B202" s="82" t="s">
        <v>543</v>
      </c>
      <c r="C202" s="74" t="s">
        <v>159</v>
      </c>
      <c r="D202" s="83" t="s">
        <v>2</v>
      </c>
      <c r="E202" s="84" t="s">
        <v>322</v>
      </c>
      <c r="F202" s="85" t="s">
        <v>7</v>
      </c>
      <c r="G202" s="2"/>
      <c r="H202" s="86"/>
      <c r="I202" s="86">
        <v>152.33000000000001</v>
      </c>
      <c r="J202" s="86">
        <v>230.72</v>
      </c>
      <c r="K202" s="77">
        <f t="shared" si="56"/>
        <v>383.05</v>
      </c>
      <c r="L202" s="87">
        <v>0.24229999999999999</v>
      </c>
      <c r="M202" s="79">
        <f t="shared" si="57"/>
        <v>475.86</v>
      </c>
      <c r="N202" s="88"/>
      <c r="O202" s="79">
        <f t="shared" si="58"/>
        <v>0</v>
      </c>
      <c r="P202" s="79">
        <f t="shared" si="59"/>
        <v>0</v>
      </c>
      <c r="Q202" s="89">
        <f>IFERROR(ROUND(ROUND(M202,2)*ROUND(G202,2),2),0)</f>
        <v>0</v>
      </c>
      <c r="R202" s="168"/>
      <c r="S202" s="108"/>
      <c r="T202" s="19" t="str">
        <f>B202</f>
        <v>15.7</v>
      </c>
      <c r="U202" s="19" t="b">
        <f>IF(J202=0,Q202-O202-(TRUNC(TRUNC(H202*(1+L202),2)*G202,2)))</f>
        <v>0</v>
      </c>
      <c r="V202" s="108"/>
      <c r="W202" s="108"/>
      <c r="X202" s="108"/>
      <c r="Y202" s="108"/>
      <c r="Z202" s="109"/>
    </row>
    <row r="203" spans="1:26" ht="18.75" customHeight="1" x14ac:dyDescent="0.2">
      <c r="A203" s="107"/>
      <c r="B203" s="82" t="s">
        <v>544</v>
      </c>
      <c r="C203" s="74" t="s">
        <v>160</v>
      </c>
      <c r="D203" s="83" t="s">
        <v>2</v>
      </c>
      <c r="E203" s="84" t="s">
        <v>323</v>
      </c>
      <c r="F203" s="85" t="s">
        <v>7</v>
      </c>
      <c r="G203" s="2"/>
      <c r="H203" s="86"/>
      <c r="I203" s="86">
        <v>152.33000000000001</v>
      </c>
      <c r="J203" s="86">
        <v>171.85</v>
      </c>
      <c r="K203" s="77">
        <f t="shared" si="56"/>
        <v>324.18</v>
      </c>
      <c r="L203" s="87">
        <v>0.24229999999999999</v>
      </c>
      <c r="M203" s="79">
        <f t="shared" si="57"/>
        <v>402.73</v>
      </c>
      <c r="N203" s="88"/>
      <c r="O203" s="79">
        <f t="shared" si="58"/>
        <v>0</v>
      </c>
      <c r="P203" s="79">
        <f t="shared" si="59"/>
        <v>0</v>
      </c>
      <c r="Q203" s="89">
        <f>IFERROR(ROUND(ROUND(M203,2)*ROUND(G203,2),2),0)</f>
        <v>0</v>
      </c>
      <c r="R203" s="168"/>
      <c r="S203" s="108"/>
      <c r="T203" s="19" t="str">
        <f>B203</f>
        <v>15.8</v>
      </c>
      <c r="U203" s="19" t="b">
        <f>IF(J203=0,Q203-O203-(TRUNC(TRUNC(H203*(1+L203),2)*G203,2)))</f>
        <v>0</v>
      </c>
      <c r="V203" s="108"/>
      <c r="W203" s="108"/>
      <c r="X203" s="108"/>
      <c r="Y203" s="108"/>
      <c r="Z203" s="109"/>
    </row>
    <row r="204" spans="1:26" ht="18.75" customHeight="1" x14ac:dyDescent="0.2">
      <c r="A204" s="107"/>
      <c r="B204" s="82" t="s">
        <v>545</v>
      </c>
      <c r="C204" s="74" t="s">
        <v>161</v>
      </c>
      <c r="D204" s="83" t="s">
        <v>2</v>
      </c>
      <c r="E204" s="84" t="s">
        <v>324</v>
      </c>
      <c r="F204" s="85" t="s">
        <v>7</v>
      </c>
      <c r="G204" s="2"/>
      <c r="H204" s="86"/>
      <c r="I204" s="86">
        <v>152.33000000000001</v>
      </c>
      <c r="J204" s="86">
        <v>141.12</v>
      </c>
      <c r="K204" s="77">
        <f t="shared" si="56"/>
        <v>293.45000000000005</v>
      </c>
      <c r="L204" s="87">
        <v>0.24229999999999999</v>
      </c>
      <c r="M204" s="79">
        <f t="shared" si="57"/>
        <v>364.55</v>
      </c>
      <c r="N204" s="88"/>
      <c r="O204" s="79">
        <f t="shared" si="58"/>
        <v>0</v>
      </c>
      <c r="P204" s="79">
        <f t="shared" si="59"/>
        <v>0</v>
      </c>
      <c r="Q204" s="89">
        <f>IFERROR(ROUND(ROUND(M204,2)*ROUND(G204,2),2),0)</f>
        <v>0</v>
      </c>
      <c r="R204" s="168"/>
      <c r="S204" s="108"/>
      <c r="T204" s="19" t="str">
        <f>B204</f>
        <v>15.9</v>
      </c>
      <c r="U204" s="19" t="b">
        <f>IF(J204=0,Q204-O204-(TRUNC(TRUNC(H204*(1+L204),2)*G204,2)))</f>
        <v>0</v>
      </c>
      <c r="V204" s="108"/>
      <c r="W204" s="108"/>
      <c r="X204" s="108"/>
      <c r="Y204" s="108"/>
      <c r="Z204" s="109"/>
    </row>
    <row r="205" spans="1:26" ht="18.75" customHeight="1" x14ac:dyDescent="0.2">
      <c r="A205" s="107"/>
      <c r="B205" s="82" t="s">
        <v>546</v>
      </c>
      <c r="C205" s="74" t="s">
        <v>162</v>
      </c>
      <c r="D205" s="83" t="s">
        <v>2</v>
      </c>
      <c r="E205" s="84" t="s">
        <v>325</v>
      </c>
      <c r="F205" s="85" t="s">
        <v>7</v>
      </c>
      <c r="G205" s="2"/>
      <c r="H205" s="86"/>
      <c r="I205" s="86">
        <v>152.33000000000001</v>
      </c>
      <c r="J205" s="86">
        <v>529.53</v>
      </c>
      <c r="K205" s="77">
        <f t="shared" si="56"/>
        <v>681.86</v>
      </c>
      <c r="L205" s="87">
        <v>0.24229999999999999</v>
      </c>
      <c r="M205" s="79">
        <f t="shared" si="57"/>
        <v>847.07</v>
      </c>
      <c r="N205" s="88"/>
      <c r="O205" s="79">
        <f t="shared" si="58"/>
        <v>0</v>
      </c>
      <c r="P205" s="79">
        <f t="shared" si="59"/>
        <v>0</v>
      </c>
      <c r="Q205" s="89">
        <f>IFERROR(ROUND(ROUND(M205,2)*ROUND(G205,2),2),0)</f>
        <v>0</v>
      </c>
      <c r="R205" s="168"/>
      <c r="S205" s="108"/>
      <c r="T205" s="19" t="str">
        <f>B205</f>
        <v>15.10</v>
      </c>
      <c r="U205" s="19" t="b">
        <f>IF(J205=0,Q205-O205-(TRUNC(TRUNC(H205*(1+L205),2)*G205,2)))</f>
        <v>0</v>
      </c>
      <c r="V205" s="108"/>
      <c r="W205" s="108"/>
      <c r="X205" s="108"/>
      <c r="Y205" s="108"/>
      <c r="Z205" s="109"/>
    </row>
    <row r="206" spans="1:26" ht="18.75" customHeight="1" x14ac:dyDescent="0.2">
      <c r="A206" s="107"/>
      <c r="B206" s="82" t="s">
        <v>547</v>
      </c>
      <c r="C206" s="74" t="s">
        <v>163</v>
      </c>
      <c r="D206" s="83" t="s">
        <v>2</v>
      </c>
      <c r="E206" s="84" t="s">
        <v>326</v>
      </c>
      <c r="F206" s="85" t="s">
        <v>7</v>
      </c>
      <c r="G206" s="2"/>
      <c r="H206" s="86"/>
      <c r="I206" s="86">
        <v>152.33000000000001</v>
      </c>
      <c r="J206" s="86">
        <v>177.12</v>
      </c>
      <c r="K206" s="77">
        <f t="shared" si="56"/>
        <v>329.45000000000005</v>
      </c>
      <c r="L206" s="87">
        <v>0.24229999999999999</v>
      </c>
      <c r="M206" s="79">
        <f t="shared" si="57"/>
        <v>409.28</v>
      </c>
      <c r="N206" s="88"/>
      <c r="O206" s="79">
        <f t="shared" si="58"/>
        <v>0</v>
      </c>
      <c r="P206" s="79">
        <f t="shared" si="59"/>
        <v>0</v>
      </c>
      <c r="Q206" s="89">
        <f>IFERROR(ROUND(ROUND(M206,2)*ROUND(G206,2),2),0)</f>
        <v>0</v>
      </c>
      <c r="R206" s="168"/>
      <c r="S206" s="108"/>
      <c r="T206" s="19" t="str">
        <f>B206</f>
        <v>15.11</v>
      </c>
      <c r="U206" s="19" t="b">
        <f>IF(J206=0,Q206-O206-(TRUNC(TRUNC(H206*(1+L206),2)*G206,2)))</f>
        <v>0</v>
      </c>
      <c r="V206" s="108"/>
      <c r="W206" s="108"/>
      <c r="X206" s="108"/>
      <c r="Y206" s="108"/>
      <c r="Z206" s="109"/>
    </row>
    <row r="207" spans="1:26" ht="18.75" customHeight="1" x14ac:dyDescent="0.2">
      <c r="A207" s="107"/>
      <c r="B207" s="82" t="s">
        <v>548</v>
      </c>
      <c r="C207" s="74" t="s">
        <v>164</v>
      </c>
      <c r="D207" s="83" t="s">
        <v>2</v>
      </c>
      <c r="E207" s="84" t="s">
        <v>327</v>
      </c>
      <c r="F207" s="85" t="s">
        <v>7</v>
      </c>
      <c r="G207" s="2"/>
      <c r="H207" s="86"/>
      <c r="I207" s="86">
        <v>152.33000000000001</v>
      </c>
      <c r="J207" s="86">
        <v>638.4</v>
      </c>
      <c r="K207" s="77">
        <f t="shared" si="56"/>
        <v>790.73</v>
      </c>
      <c r="L207" s="87">
        <v>0.24229999999999999</v>
      </c>
      <c r="M207" s="79">
        <f t="shared" si="57"/>
        <v>982.32</v>
      </c>
      <c r="N207" s="88"/>
      <c r="O207" s="79">
        <f t="shared" si="58"/>
        <v>0</v>
      </c>
      <c r="P207" s="79">
        <f t="shared" si="59"/>
        <v>0</v>
      </c>
      <c r="Q207" s="89">
        <f>IFERROR(ROUND(ROUND(M207,2)*ROUND(G207,2),2),0)</f>
        <v>0</v>
      </c>
      <c r="R207" s="168"/>
      <c r="S207" s="108"/>
      <c r="T207" s="19" t="str">
        <f>B207</f>
        <v>15.12</v>
      </c>
      <c r="U207" s="19" t="b">
        <f>IF(J207=0,Q207-O207-(TRUNC(TRUNC(H207*(1+L207),2)*G207,2)))</f>
        <v>0</v>
      </c>
      <c r="V207" s="108"/>
      <c r="W207" s="108"/>
      <c r="X207" s="108"/>
      <c r="Y207" s="108"/>
      <c r="Z207" s="109"/>
    </row>
    <row r="208" spans="1:26" ht="18.75" customHeight="1" x14ac:dyDescent="0.2">
      <c r="A208" s="107"/>
      <c r="B208" s="82" t="s">
        <v>549</v>
      </c>
      <c r="C208" s="74" t="s">
        <v>165</v>
      </c>
      <c r="D208" s="83" t="s">
        <v>2</v>
      </c>
      <c r="E208" s="84" t="s">
        <v>328</v>
      </c>
      <c r="F208" s="85" t="s">
        <v>7</v>
      </c>
      <c r="G208" s="2"/>
      <c r="H208" s="86"/>
      <c r="I208" s="86">
        <v>152.33000000000001</v>
      </c>
      <c r="J208" s="86">
        <v>118.37</v>
      </c>
      <c r="K208" s="77">
        <f t="shared" si="56"/>
        <v>270.70000000000005</v>
      </c>
      <c r="L208" s="87">
        <v>0.24229999999999999</v>
      </c>
      <c r="M208" s="79">
        <f t="shared" si="57"/>
        <v>336.29</v>
      </c>
      <c r="N208" s="88"/>
      <c r="O208" s="79">
        <f t="shared" si="58"/>
        <v>0</v>
      </c>
      <c r="P208" s="79">
        <f t="shared" si="59"/>
        <v>0</v>
      </c>
      <c r="Q208" s="89">
        <f>IFERROR(ROUND(ROUND(M208,2)*ROUND(G208,2),2),0)</f>
        <v>0</v>
      </c>
      <c r="R208" s="168"/>
      <c r="S208" s="108"/>
      <c r="T208" s="19" t="str">
        <f>B208</f>
        <v>15.13</v>
      </c>
      <c r="U208" s="19" t="b">
        <f>IF(J208=0,Q208-O208-(TRUNC(TRUNC(H208*(1+L208),2)*G208,2)))</f>
        <v>0</v>
      </c>
      <c r="V208" s="108"/>
      <c r="W208" s="108"/>
      <c r="X208" s="108"/>
      <c r="Y208" s="108"/>
      <c r="Z208" s="109"/>
    </row>
    <row r="209" spans="1:26" ht="18.75" customHeight="1" x14ac:dyDescent="0.2">
      <c r="A209" s="107"/>
      <c r="B209" s="82" t="s">
        <v>550</v>
      </c>
      <c r="C209" s="74" t="s">
        <v>166</v>
      </c>
      <c r="D209" s="83" t="s">
        <v>2</v>
      </c>
      <c r="E209" s="84" t="s">
        <v>329</v>
      </c>
      <c r="F209" s="85" t="s">
        <v>7</v>
      </c>
      <c r="G209" s="2"/>
      <c r="H209" s="86"/>
      <c r="I209" s="86">
        <v>152.33000000000001</v>
      </c>
      <c r="J209" s="86">
        <v>634.15</v>
      </c>
      <c r="K209" s="77">
        <f t="shared" si="56"/>
        <v>786.48</v>
      </c>
      <c r="L209" s="87">
        <v>0.24229999999999999</v>
      </c>
      <c r="M209" s="79">
        <f t="shared" si="57"/>
        <v>977.04</v>
      </c>
      <c r="N209" s="88"/>
      <c r="O209" s="79">
        <f t="shared" si="58"/>
        <v>0</v>
      </c>
      <c r="P209" s="79">
        <f t="shared" si="59"/>
        <v>0</v>
      </c>
      <c r="Q209" s="89">
        <f>IFERROR(ROUND(ROUND(M209,2)*ROUND(G209,2),2),0)</f>
        <v>0</v>
      </c>
      <c r="R209" s="168"/>
      <c r="S209" s="108"/>
      <c r="T209" s="19" t="str">
        <f>B209</f>
        <v>15.14</v>
      </c>
      <c r="U209" s="19" t="b">
        <f>IF(J209=0,Q209-O209-(TRUNC(TRUNC(H209*(1+L209),2)*G209,2)))</f>
        <v>0</v>
      </c>
      <c r="V209" s="108"/>
      <c r="W209" s="108"/>
      <c r="X209" s="108"/>
      <c r="Y209" s="108"/>
      <c r="Z209" s="109"/>
    </row>
    <row r="210" spans="1:26" ht="18.75" customHeight="1" x14ac:dyDescent="0.2">
      <c r="A210" s="107"/>
      <c r="B210" s="82" t="s">
        <v>551</v>
      </c>
      <c r="C210" s="74" t="s">
        <v>167</v>
      </c>
      <c r="D210" s="83" t="s">
        <v>2</v>
      </c>
      <c r="E210" s="84" t="s">
        <v>330</v>
      </c>
      <c r="F210" s="85" t="s">
        <v>7</v>
      </c>
      <c r="G210" s="2"/>
      <c r="H210" s="86"/>
      <c r="I210" s="86">
        <v>152.33000000000001</v>
      </c>
      <c r="J210" s="86">
        <v>157.13</v>
      </c>
      <c r="K210" s="77">
        <f t="shared" si="56"/>
        <v>309.46000000000004</v>
      </c>
      <c r="L210" s="87">
        <v>0.24229999999999999</v>
      </c>
      <c r="M210" s="79">
        <f t="shared" si="57"/>
        <v>384.44</v>
      </c>
      <c r="N210" s="88"/>
      <c r="O210" s="79">
        <f t="shared" si="58"/>
        <v>0</v>
      </c>
      <c r="P210" s="79">
        <f t="shared" si="59"/>
        <v>0</v>
      </c>
      <c r="Q210" s="89">
        <f>IFERROR(ROUND(ROUND(M210,2)*ROUND(G210,2),2),0)</f>
        <v>0</v>
      </c>
      <c r="R210" s="168"/>
      <c r="S210" s="108"/>
      <c r="T210" s="19" t="str">
        <f>B210</f>
        <v>15.15</v>
      </c>
      <c r="U210" s="19" t="b">
        <f>IF(J210=0,Q210-O210-(TRUNC(TRUNC(H210*(1+L210),2)*G210,2)))</f>
        <v>0</v>
      </c>
      <c r="V210" s="108"/>
      <c r="W210" s="108"/>
      <c r="X210" s="108"/>
      <c r="Y210" s="108"/>
      <c r="Z210" s="109"/>
    </row>
    <row r="211" spans="1:26" ht="18.75" customHeight="1" x14ac:dyDescent="0.2">
      <c r="A211" s="107"/>
      <c r="B211" s="82" t="s">
        <v>552</v>
      </c>
      <c r="C211" s="74" t="s">
        <v>168</v>
      </c>
      <c r="D211" s="83" t="s">
        <v>2</v>
      </c>
      <c r="E211" s="84" t="s">
        <v>331</v>
      </c>
      <c r="F211" s="85" t="s">
        <v>7</v>
      </c>
      <c r="G211" s="2"/>
      <c r="H211" s="86"/>
      <c r="I211" s="86">
        <v>152.33000000000001</v>
      </c>
      <c r="J211" s="86">
        <v>1550.04</v>
      </c>
      <c r="K211" s="77">
        <f t="shared" si="56"/>
        <v>1702.37</v>
      </c>
      <c r="L211" s="87">
        <v>0.24229999999999999</v>
      </c>
      <c r="M211" s="79">
        <f t="shared" si="57"/>
        <v>2114.85</v>
      </c>
      <c r="N211" s="88"/>
      <c r="O211" s="79">
        <f t="shared" si="58"/>
        <v>0</v>
      </c>
      <c r="P211" s="79">
        <f t="shared" si="59"/>
        <v>0</v>
      </c>
      <c r="Q211" s="89">
        <f>IFERROR(ROUND(ROUND(M211,2)*ROUND(G211,2),2),0)</f>
        <v>0</v>
      </c>
      <c r="R211" s="168"/>
      <c r="S211" s="108"/>
      <c r="T211" s="19" t="str">
        <f>B211</f>
        <v>15.16</v>
      </c>
      <c r="U211" s="19" t="b">
        <f>IF(J211=0,Q211-O211-(TRUNC(TRUNC(H211*(1+L211),2)*G211,2)))</f>
        <v>0</v>
      </c>
      <c r="V211" s="108"/>
      <c r="W211" s="108"/>
      <c r="X211" s="108"/>
      <c r="Y211" s="108"/>
      <c r="Z211" s="109"/>
    </row>
    <row r="212" spans="1:26" ht="18.75" customHeight="1" x14ac:dyDescent="0.2">
      <c r="A212" s="107"/>
      <c r="B212" s="82" t="s">
        <v>553</v>
      </c>
      <c r="C212" s="74" t="s">
        <v>169</v>
      </c>
      <c r="D212" s="83" t="s">
        <v>2</v>
      </c>
      <c r="E212" s="84" t="s">
        <v>332</v>
      </c>
      <c r="F212" s="85" t="s">
        <v>7</v>
      </c>
      <c r="G212" s="2"/>
      <c r="H212" s="86"/>
      <c r="I212" s="86">
        <v>101.56</v>
      </c>
      <c r="J212" s="86">
        <v>90.23</v>
      </c>
      <c r="K212" s="77">
        <f t="shared" si="56"/>
        <v>191.79000000000002</v>
      </c>
      <c r="L212" s="87">
        <v>0.24229999999999999</v>
      </c>
      <c r="M212" s="79">
        <f t="shared" si="57"/>
        <v>238.26</v>
      </c>
      <c r="N212" s="88"/>
      <c r="O212" s="79">
        <f t="shared" si="58"/>
        <v>0</v>
      </c>
      <c r="P212" s="79">
        <f t="shared" si="59"/>
        <v>0</v>
      </c>
      <c r="Q212" s="89">
        <f>IFERROR(ROUND(ROUND(M212,2)*ROUND(G212,2),2),0)</f>
        <v>0</v>
      </c>
      <c r="R212" s="168"/>
      <c r="S212" s="108"/>
      <c r="T212" s="19" t="str">
        <f>B212</f>
        <v>15.17</v>
      </c>
      <c r="U212" s="19" t="b">
        <f>IF(J212=0,Q212-O212-(TRUNC(TRUNC(H212*(1+L212),2)*G212,2)))</f>
        <v>0</v>
      </c>
      <c r="V212" s="108"/>
      <c r="W212" s="108"/>
      <c r="X212" s="108"/>
      <c r="Y212" s="108"/>
      <c r="Z212" s="109"/>
    </row>
    <row r="213" spans="1:26" ht="18.75" customHeight="1" x14ac:dyDescent="0.2">
      <c r="A213" s="107"/>
      <c r="B213" s="82" t="s">
        <v>554</v>
      </c>
      <c r="C213" s="74" t="s">
        <v>170</v>
      </c>
      <c r="D213" s="83" t="s">
        <v>2</v>
      </c>
      <c r="E213" s="84" t="s">
        <v>333</v>
      </c>
      <c r="F213" s="85" t="s">
        <v>7</v>
      </c>
      <c r="G213" s="2"/>
      <c r="H213" s="86"/>
      <c r="I213" s="86">
        <v>111.7</v>
      </c>
      <c r="J213" s="86">
        <v>146.87</v>
      </c>
      <c r="K213" s="77">
        <f t="shared" si="56"/>
        <v>258.57</v>
      </c>
      <c r="L213" s="87">
        <v>0.24229999999999999</v>
      </c>
      <c r="M213" s="79">
        <f t="shared" si="57"/>
        <v>321.22000000000003</v>
      </c>
      <c r="N213" s="88"/>
      <c r="O213" s="79">
        <f t="shared" si="58"/>
        <v>0</v>
      </c>
      <c r="P213" s="79">
        <f t="shared" si="59"/>
        <v>0</v>
      </c>
      <c r="Q213" s="89">
        <f>IFERROR(ROUND(ROUND(M213,2)*ROUND(G213,2),2),0)</f>
        <v>0</v>
      </c>
      <c r="R213" s="168"/>
      <c r="S213" s="108"/>
      <c r="T213" s="19" t="str">
        <f>B213</f>
        <v>15.18</v>
      </c>
      <c r="U213" s="19" t="b">
        <f>IF(J213=0,Q213-O213-(TRUNC(TRUNC(H213*(1+L213),2)*G213,2)))</f>
        <v>0</v>
      </c>
      <c r="V213" s="108"/>
      <c r="W213" s="108"/>
      <c r="X213" s="108"/>
      <c r="Y213" s="108"/>
      <c r="Z213" s="109"/>
    </row>
    <row r="214" spans="1:26" ht="18.75" customHeight="1" x14ac:dyDescent="0.2">
      <c r="A214" s="107"/>
      <c r="B214" s="82" t="s">
        <v>555</v>
      </c>
      <c r="C214" s="74" t="s">
        <v>171</v>
      </c>
      <c r="D214" s="83" t="s">
        <v>2</v>
      </c>
      <c r="E214" s="84" t="s">
        <v>334</v>
      </c>
      <c r="F214" s="85" t="s">
        <v>7</v>
      </c>
      <c r="G214" s="2"/>
      <c r="H214" s="86"/>
      <c r="I214" s="86">
        <v>182.79</v>
      </c>
      <c r="J214" s="86">
        <v>285.94</v>
      </c>
      <c r="K214" s="77">
        <f t="shared" si="56"/>
        <v>468.73</v>
      </c>
      <c r="L214" s="87">
        <v>0.24229999999999999</v>
      </c>
      <c r="M214" s="79">
        <f t="shared" si="57"/>
        <v>582.29999999999995</v>
      </c>
      <c r="N214" s="88"/>
      <c r="O214" s="79">
        <f t="shared" si="58"/>
        <v>0</v>
      </c>
      <c r="P214" s="79">
        <f t="shared" si="59"/>
        <v>0</v>
      </c>
      <c r="Q214" s="89">
        <f>IFERROR(ROUND(ROUND(M214,2)*ROUND(G214,2),2),0)</f>
        <v>0</v>
      </c>
      <c r="R214" s="168"/>
      <c r="S214" s="108"/>
      <c r="T214" s="19" t="str">
        <f>B214</f>
        <v>15.19</v>
      </c>
      <c r="U214" s="19" t="b">
        <f>IF(J214=0,Q214-O214-(TRUNC(TRUNC(H214*(1+L214),2)*G214,2)))</f>
        <v>0</v>
      </c>
      <c r="V214" s="108"/>
      <c r="W214" s="108"/>
      <c r="X214" s="108"/>
      <c r="Y214" s="108"/>
      <c r="Z214" s="109"/>
    </row>
    <row r="215" spans="1:26" ht="18.75" customHeight="1" x14ac:dyDescent="0.2">
      <c r="A215" s="107"/>
      <c r="B215" s="82" t="s">
        <v>556</v>
      </c>
      <c r="C215" s="74" t="s">
        <v>172</v>
      </c>
      <c r="D215" s="83" t="s">
        <v>2</v>
      </c>
      <c r="E215" s="84" t="s">
        <v>335</v>
      </c>
      <c r="F215" s="85" t="s">
        <v>7</v>
      </c>
      <c r="G215" s="2"/>
      <c r="H215" s="86"/>
      <c r="I215" s="86">
        <v>177.71</v>
      </c>
      <c r="J215" s="86">
        <v>299.11</v>
      </c>
      <c r="K215" s="77">
        <f t="shared" si="56"/>
        <v>476.82000000000005</v>
      </c>
      <c r="L215" s="87">
        <v>0.24229999999999999</v>
      </c>
      <c r="M215" s="79">
        <f t="shared" si="57"/>
        <v>592.35</v>
      </c>
      <c r="N215" s="88"/>
      <c r="O215" s="79">
        <f t="shared" si="58"/>
        <v>0</v>
      </c>
      <c r="P215" s="79">
        <f t="shared" si="59"/>
        <v>0</v>
      </c>
      <c r="Q215" s="89">
        <f>IFERROR(ROUND(ROUND(M215,2)*ROUND(G215,2),2),0)</f>
        <v>0</v>
      </c>
      <c r="R215" s="168"/>
      <c r="S215" s="108"/>
      <c r="T215" s="19" t="str">
        <f>B215</f>
        <v>15.20</v>
      </c>
      <c r="U215" s="19" t="b">
        <f>IF(J215=0,Q215-O215-(TRUNC(TRUNC(H215*(1+L215),2)*G215,2)))</f>
        <v>0</v>
      </c>
      <c r="V215" s="108"/>
      <c r="W215" s="108"/>
      <c r="X215" s="108"/>
      <c r="Y215" s="108"/>
      <c r="Z215" s="109"/>
    </row>
    <row r="216" spans="1:26" ht="18.75" customHeight="1" x14ac:dyDescent="0.2">
      <c r="A216" s="107"/>
      <c r="B216" s="82" t="s">
        <v>557</v>
      </c>
      <c r="C216" s="74" t="s">
        <v>173</v>
      </c>
      <c r="D216" s="83" t="s">
        <v>2</v>
      </c>
      <c r="E216" s="84" t="s">
        <v>336</v>
      </c>
      <c r="F216" s="85" t="s">
        <v>7</v>
      </c>
      <c r="G216" s="2"/>
      <c r="H216" s="86"/>
      <c r="I216" s="86">
        <v>152.33000000000001</v>
      </c>
      <c r="J216" s="86">
        <v>255.03</v>
      </c>
      <c r="K216" s="77">
        <f t="shared" si="56"/>
        <v>407.36</v>
      </c>
      <c r="L216" s="87">
        <v>0.24229999999999999</v>
      </c>
      <c r="M216" s="79">
        <f t="shared" si="57"/>
        <v>506.06</v>
      </c>
      <c r="N216" s="88"/>
      <c r="O216" s="79">
        <f t="shared" si="58"/>
        <v>0</v>
      </c>
      <c r="P216" s="79">
        <f t="shared" si="59"/>
        <v>0</v>
      </c>
      <c r="Q216" s="89">
        <f>IFERROR(ROUND(ROUND(M216,2)*ROUND(G216,2),2),0)</f>
        <v>0</v>
      </c>
      <c r="R216" s="168"/>
      <c r="S216" s="108"/>
      <c r="T216" s="19" t="str">
        <f>B216</f>
        <v>15.21</v>
      </c>
      <c r="U216" s="19" t="b">
        <f>IF(J216=0,Q216-O216-(TRUNC(TRUNC(H216*(1+L216),2)*G216,2)))</f>
        <v>0</v>
      </c>
      <c r="V216" s="108"/>
      <c r="W216" s="108"/>
      <c r="X216" s="108"/>
      <c r="Y216" s="108"/>
      <c r="Z216" s="109"/>
    </row>
    <row r="217" spans="1:26" ht="18.75" customHeight="1" x14ac:dyDescent="0.2">
      <c r="A217" s="107"/>
      <c r="B217" s="82" t="s">
        <v>558</v>
      </c>
      <c r="C217" s="74" t="s">
        <v>174</v>
      </c>
      <c r="D217" s="83" t="s">
        <v>2</v>
      </c>
      <c r="E217" s="84" t="s">
        <v>337</v>
      </c>
      <c r="F217" s="85" t="s">
        <v>7</v>
      </c>
      <c r="G217" s="2"/>
      <c r="H217" s="86"/>
      <c r="I217" s="86">
        <v>203.11</v>
      </c>
      <c r="J217" s="86">
        <v>343.15</v>
      </c>
      <c r="K217" s="77">
        <f t="shared" si="56"/>
        <v>546.26</v>
      </c>
      <c r="L217" s="87">
        <v>0.24229999999999999</v>
      </c>
      <c r="M217" s="79">
        <f t="shared" si="57"/>
        <v>678.62</v>
      </c>
      <c r="N217" s="88"/>
      <c r="O217" s="79">
        <f t="shared" si="58"/>
        <v>0</v>
      </c>
      <c r="P217" s="79">
        <f t="shared" si="59"/>
        <v>0</v>
      </c>
      <c r="Q217" s="89">
        <f>IFERROR(ROUND(ROUND(M217,2)*ROUND(G217,2),2),0)</f>
        <v>0</v>
      </c>
      <c r="R217" s="168"/>
      <c r="S217" s="108"/>
      <c r="T217" s="19" t="str">
        <f>B217</f>
        <v>15.22</v>
      </c>
      <c r="U217" s="19" t="b">
        <f>IF(J217=0,Q217-O217-(TRUNC(TRUNC(H217*(1+L217),2)*G217,2)))</f>
        <v>0</v>
      </c>
      <c r="V217" s="108"/>
      <c r="W217" s="108"/>
      <c r="X217" s="108"/>
      <c r="Y217" s="108"/>
      <c r="Z217" s="109"/>
    </row>
    <row r="218" spans="1:26" ht="18.75" customHeight="1" x14ac:dyDescent="0.2">
      <c r="A218" s="107"/>
      <c r="B218" s="82" t="s">
        <v>559</v>
      </c>
      <c r="C218" s="74" t="s">
        <v>175</v>
      </c>
      <c r="D218" s="83" t="s">
        <v>2</v>
      </c>
      <c r="E218" s="84" t="s">
        <v>338</v>
      </c>
      <c r="F218" s="85" t="s">
        <v>7</v>
      </c>
      <c r="G218" s="2"/>
      <c r="H218" s="86"/>
      <c r="I218" s="86">
        <v>187.36</v>
      </c>
      <c r="J218" s="86">
        <v>159.69999999999999</v>
      </c>
      <c r="K218" s="77">
        <f t="shared" si="56"/>
        <v>347.06</v>
      </c>
      <c r="L218" s="87">
        <v>0.24229999999999999</v>
      </c>
      <c r="M218" s="79">
        <f t="shared" si="57"/>
        <v>431.15</v>
      </c>
      <c r="N218" s="88"/>
      <c r="O218" s="79">
        <f t="shared" si="58"/>
        <v>0</v>
      </c>
      <c r="P218" s="79">
        <f t="shared" si="59"/>
        <v>0</v>
      </c>
      <c r="Q218" s="89">
        <f>IFERROR(ROUND(ROUND(M218,2)*ROUND(G218,2),2),0)</f>
        <v>0</v>
      </c>
      <c r="R218" s="168"/>
      <c r="S218" s="108"/>
      <c r="T218" s="19" t="str">
        <f>B218</f>
        <v>15.23</v>
      </c>
      <c r="U218" s="19" t="b">
        <f>IF(J218=0,Q218-O218-(TRUNC(TRUNC(H218*(1+L218),2)*G218,2)))</f>
        <v>0</v>
      </c>
      <c r="V218" s="108"/>
      <c r="W218" s="108"/>
      <c r="X218" s="108"/>
      <c r="Y218" s="108"/>
      <c r="Z218" s="109"/>
    </row>
    <row r="219" spans="1:26" ht="26.25" customHeight="1" x14ac:dyDescent="0.2">
      <c r="A219" s="107"/>
      <c r="B219" s="82" t="s">
        <v>560</v>
      </c>
      <c r="C219" s="74">
        <v>88489</v>
      </c>
      <c r="D219" s="83" t="s">
        <v>0</v>
      </c>
      <c r="E219" s="84" t="s">
        <v>383</v>
      </c>
      <c r="F219" s="85" t="s">
        <v>4</v>
      </c>
      <c r="G219" s="2"/>
      <c r="H219" s="86"/>
      <c r="I219" s="86">
        <v>5.85</v>
      </c>
      <c r="J219" s="86">
        <v>6.89</v>
      </c>
      <c r="K219" s="77">
        <f t="shared" si="56"/>
        <v>12.739999999999998</v>
      </c>
      <c r="L219" s="87">
        <v>0.24229999999999999</v>
      </c>
      <c r="M219" s="79">
        <f t="shared" si="57"/>
        <v>15.83</v>
      </c>
      <c r="N219" s="88"/>
      <c r="O219" s="79">
        <f t="shared" si="58"/>
        <v>0</v>
      </c>
      <c r="P219" s="79">
        <f t="shared" si="59"/>
        <v>0</v>
      </c>
      <c r="Q219" s="89">
        <f>IFERROR(ROUND(ROUND(M219,2)*ROUND(G219,2),2),0)</f>
        <v>0</v>
      </c>
      <c r="R219" s="168"/>
      <c r="S219" s="108"/>
      <c r="T219" s="19" t="str">
        <f>B219</f>
        <v>15.24</v>
      </c>
      <c r="U219" s="19" t="b">
        <f>IF(J219=0,Q219-O219-(TRUNC(TRUNC(H219*(1+L219),2)*G219,2)))</f>
        <v>0</v>
      </c>
      <c r="V219" s="108"/>
      <c r="W219" s="108"/>
      <c r="X219" s="108"/>
      <c r="Y219" s="108"/>
      <c r="Z219" s="109"/>
    </row>
    <row r="220" spans="1:26" ht="18.75" customHeight="1" x14ac:dyDescent="0.2">
      <c r="A220" s="107"/>
      <c r="B220" s="82" t="s">
        <v>561</v>
      </c>
      <c r="C220" s="74" t="s">
        <v>176</v>
      </c>
      <c r="D220" s="83" t="s">
        <v>2</v>
      </c>
      <c r="E220" s="84" t="s">
        <v>339</v>
      </c>
      <c r="F220" s="85" t="s">
        <v>7</v>
      </c>
      <c r="G220" s="2"/>
      <c r="H220" s="86"/>
      <c r="I220" s="86">
        <v>69.05</v>
      </c>
      <c r="J220" s="86">
        <v>108.1</v>
      </c>
      <c r="K220" s="77">
        <f t="shared" si="56"/>
        <v>177.14999999999998</v>
      </c>
      <c r="L220" s="87">
        <v>0.24229999999999999</v>
      </c>
      <c r="M220" s="79">
        <f t="shared" si="57"/>
        <v>220.07</v>
      </c>
      <c r="N220" s="88"/>
      <c r="O220" s="79">
        <f t="shared" si="58"/>
        <v>0</v>
      </c>
      <c r="P220" s="79">
        <f t="shared" si="59"/>
        <v>0</v>
      </c>
      <c r="Q220" s="89">
        <f>IFERROR(ROUND(ROUND(M220,2)*ROUND(G220,2),2),0)</f>
        <v>0</v>
      </c>
      <c r="R220" s="168"/>
      <c r="S220" s="108"/>
      <c r="T220" s="19" t="str">
        <f>B220</f>
        <v>15.25</v>
      </c>
      <c r="U220" s="19" t="b">
        <f>IF(J220=0,Q220-O220-(TRUNC(TRUNC(H220*(1+L220),2)*G220,2)))</f>
        <v>0</v>
      </c>
      <c r="V220" s="108"/>
      <c r="W220" s="108"/>
      <c r="X220" s="108"/>
      <c r="Y220" s="108"/>
      <c r="Z220" s="109"/>
    </row>
    <row r="221" spans="1:26" ht="33.75" customHeight="1" x14ac:dyDescent="0.2">
      <c r="A221" s="107"/>
      <c r="B221" s="82" t="s">
        <v>562</v>
      </c>
      <c r="C221" s="74">
        <v>100758</v>
      </c>
      <c r="D221" s="83" t="s">
        <v>0</v>
      </c>
      <c r="E221" s="84" t="s">
        <v>384</v>
      </c>
      <c r="F221" s="85" t="s">
        <v>4</v>
      </c>
      <c r="G221" s="2"/>
      <c r="H221" s="86"/>
      <c r="I221" s="86">
        <v>38.549999999999997</v>
      </c>
      <c r="J221" s="86">
        <v>10.45</v>
      </c>
      <c r="K221" s="77">
        <f t="shared" si="56"/>
        <v>49</v>
      </c>
      <c r="L221" s="87">
        <v>0.24229999999999999</v>
      </c>
      <c r="M221" s="79">
        <f t="shared" si="57"/>
        <v>60.87</v>
      </c>
      <c r="N221" s="88"/>
      <c r="O221" s="79">
        <f t="shared" si="58"/>
        <v>0</v>
      </c>
      <c r="P221" s="79">
        <f t="shared" si="59"/>
        <v>0</v>
      </c>
      <c r="Q221" s="89">
        <f>IFERROR(ROUND(ROUND(M221,2)*ROUND(G221,2),2),0)</f>
        <v>0</v>
      </c>
      <c r="R221" s="168"/>
      <c r="S221" s="108"/>
      <c r="T221" s="19" t="str">
        <f>B221</f>
        <v>15.26</v>
      </c>
      <c r="U221" s="19" t="b">
        <f>IF(J221=0,Q221-O221-(TRUNC(TRUNC(H221*(1+L221),2)*G221,2)))</f>
        <v>0</v>
      </c>
      <c r="V221" s="108"/>
      <c r="W221" s="108"/>
      <c r="X221" s="108"/>
      <c r="Y221" s="108"/>
      <c r="Z221" s="109"/>
    </row>
    <row r="222" spans="1:26" ht="18.75" customHeight="1" x14ac:dyDescent="0.2">
      <c r="A222" s="107"/>
      <c r="B222" s="82" t="s">
        <v>563</v>
      </c>
      <c r="C222" s="74" t="s">
        <v>177</v>
      </c>
      <c r="D222" s="83" t="s">
        <v>2</v>
      </c>
      <c r="E222" s="84" t="s">
        <v>340</v>
      </c>
      <c r="F222" s="85" t="s">
        <v>7</v>
      </c>
      <c r="G222" s="2"/>
      <c r="H222" s="86"/>
      <c r="I222" s="86">
        <v>69.05</v>
      </c>
      <c r="J222" s="86">
        <v>66.78</v>
      </c>
      <c r="K222" s="77">
        <f t="shared" si="56"/>
        <v>135.82999999999998</v>
      </c>
      <c r="L222" s="87">
        <v>0.24229999999999999</v>
      </c>
      <c r="M222" s="79">
        <f t="shared" si="57"/>
        <v>168.74</v>
      </c>
      <c r="N222" s="88"/>
      <c r="O222" s="79">
        <f t="shared" si="58"/>
        <v>0</v>
      </c>
      <c r="P222" s="79">
        <f t="shared" si="59"/>
        <v>0</v>
      </c>
      <c r="Q222" s="89">
        <f>IFERROR(ROUND(ROUND(M222,2)*ROUND(G222,2),2),0)</f>
        <v>0</v>
      </c>
      <c r="R222" s="168"/>
      <c r="S222" s="108"/>
      <c r="T222" s="19" t="str">
        <f>B222</f>
        <v>15.27</v>
      </c>
      <c r="U222" s="19" t="b">
        <f>IF(J222=0,Q222-O222-(TRUNC(TRUNC(H222*(1+L222),2)*G222,2)))</f>
        <v>0</v>
      </c>
      <c r="V222" s="108"/>
      <c r="W222" s="108"/>
      <c r="X222" s="108"/>
      <c r="Y222" s="108"/>
      <c r="Z222" s="109"/>
    </row>
    <row r="223" spans="1:26" ht="18.75" customHeight="1" x14ac:dyDescent="0.2">
      <c r="A223" s="107"/>
      <c r="B223" s="82" t="s">
        <v>564</v>
      </c>
      <c r="C223" s="74" t="s">
        <v>178</v>
      </c>
      <c r="D223" s="83" t="s">
        <v>2</v>
      </c>
      <c r="E223" s="84" t="s">
        <v>341</v>
      </c>
      <c r="F223" s="85" t="s">
        <v>7</v>
      </c>
      <c r="G223" s="2"/>
      <c r="H223" s="86"/>
      <c r="I223" s="86">
        <v>45.69</v>
      </c>
      <c r="J223" s="86">
        <v>97.31</v>
      </c>
      <c r="K223" s="77">
        <f t="shared" si="56"/>
        <v>143</v>
      </c>
      <c r="L223" s="87">
        <v>0.24229999999999999</v>
      </c>
      <c r="M223" s="79">
        <f t="shared" si="57"/>
        <v>177.65</v>
      </c>
      <c r="N223" s="88"/>
      <c r="O223" s="79">
        <f t="shared" si="58"/>
        <v>0</v>
      </c>
      <c r="P223" s="79">
        <f t="shared" si="59"/>
        <v>0</v>
      </c>
      <c r="Q223" s="89">
        <f>IFERROR(ROUND(ROUND(M223,2)*ROUND(G223,2),2),0)</f>
        <v>0</v>
      </c>
      <c r="R223" s="168"/>
      <c r="S223" s="108"/>
      <c r="T223" s="19" t="str">
        <f>B223</f>
        <v>15.28</v>
      </c>
      <c r="U223" s="19" t="b">
        <f>IF(J223=0,Q223-O223-(TRUNC(TRUNC(H223*(1+L223),2)*G223,2)))</f>
        <v>0</v>
      </c>
      <c r="V223" s="108"/>
      <c r="W223" s="108"/>
      <c r="X223" s="108"/>
      <c r="Y223" s="108"/>
      <c r="Z223" s="109"/>
    </row>
    <row r="224" spans="1:26" ht="18.75" customHeight="1" x14ac:dyDescent="0.2">
      <c r="A224" s="107"/>
      <c r="B224" s="82" t="s">
        <v>565</v>
      </c>
      <c r="C224" s="74" t="s">
        <v>179</v>
      </c>
      <c r="D224" s="83" t="s">
        <v>2</v>
      </c>
      <c r="E224" s="84" t="s">
        <v>342</v>
      </c>
      <c r="F224" s="85" t="s">
        <v>7</v>
      </c>
      <c r="G224" s="2"/>
      <c r="H224" s="86"/>
      <c r="I224" s="86">
        <v>69.05</v>
      </c>
      <c r="J224" s="86">
        <v>37.92</v>
      </c>
      <c r="K224" s="77">
        <f t="shared" si="56"/>
        <v>106.97</v>
      </c>
      <c r="L224" s="87">
        <v>0.24229999999999999</v>
      </c>
      <c r="M224" s="79">
        <f t="shared" si="57"/>
        <v>132.88999999999999</v>
      </c>
      <c r="N224" s="88"/>
      <c r="O224" s="79">
        <f t="shared" si="58"/>
        <v>0</v>
      </c>
      <c r="P224" s="79">
        <f t="shared" si="59"/>
        <v>0</v>
      </c>
      <c r="Q224" s="89">
        <f>IFERROR(ROUND(ROUND(M224,2)*ROUND(G224,2),2),0)</f>
        <v>0</v>
      </c>
      <c r="R224" s="168"/>
      <c r="S224" s="108"/>
      <c r="T224" s="19" t="str">
        <f>B224</f>
        <v>15.29</v>
      </c>
      <c r="U224" s="19" t="b">
        <f>IF(J224=0,Q224-O224-(TRUNC(TRUNC(H224*(1+L224),2)*G224,2)))</f>
        <v>0</v>
      </c>
      <c r="V224" s="108"/>
      <c r="W224" s="108"/>
      <c r="X224" s="108"/>
      <c r="Y224" s="108"/>
      <c r="Z224" s="109"/>
    </row>
    <row r="225" spans="1:26" ht="18.75" customHeight="1" x14ac:dyDescent="0.2">
      <c r="A225" s="107"/>
      <c r="B225" s="82" t="s">
        <v>566</v>
      </c>
      <c r="C225" s="74" t="s">
        <v>180</v>
      </c>
      <c r="D225" s="83" t="s">
        <v>2</v>
      </c>
      <c r="E225" s="84" t="s">
        <v>343</v>
      </c>
      <c r="F225" s="85" t="s">
        <v>7</v>
      </c>
      <c r="G225" s="2"/>
      <c r="H225" s="86"/>
      <c r="I225" s="86">
        <v>62.45</v>
      </c>
      <c r="J225" s="86">
        <v>35.69</v>
      </c>
      <c r="K225" s="77">
        <f t="shared" si="56"/>
        <v>98.14</v>
      </c>
      <c r="L225" s="87">
        <v>0.24229999999999999</v>
      </c>
      <c r="M225" s="79">
        <f t="shared" si="57"/>
        <v>121.92</v>
      </c>
      <c r="N225" s="88"/>
      <c r="O225" s="79">
        <f t="shared" si="58"/>
        <v>0</v>
      </c>
      <c r="P225" s="79">
        <f t="shared" si="59"/>
        <v>0</v>
      </c>
      <c r="Q225" s="89">
        <f>IFERROR(ROUND(ROUND(M225,2)*ROUND(G225,2),2),0)</f>
        <v>0</v>
      </c>
      <c r="R225" s="168"/>
      <c r="S225" s="108"/>
      <c r="T225" s="19" t="str">
        <f>B225</f>
        <v>15.30</v>
      </c>
      <c r="U225" s="19" t="b">
        <f>IF(J225=0,Q225-O225-(TRUNC(TRUNC(H225*(1+L225),2)*G225,2)))</f>
        <v>0</v>
      </c>
      <c r="V225" s="108"/>
      <c r="W225" s="108"/>
      <c r="X225" s="108"/>
      <c r="Y225" s="108"/>
      <c r="Z225" s="109"/>
    </row>
    <row r="226" spans="1:26" ht="18.75" customHeight="1" x14ac:dyDescent="0.2">
      <c r="A226" s="107"/>
      <c r="B226" s="82" t="s">
        <v>567</v>
      </c>
      <c r="C226" s="74" t="s">
        <v>181</v>
      </c>
      <c r="D226" s="83" t="s">
        <v>2</v>
      </c>
      <c r="E226" s="84" t="s">
        <v>344</v>
      </c>
      <c r="F226" s="85" t="s">
        <v>7</v>
      </c>
      <c r="G226" s="2"/>
      <c r="H226" s="86"/>
      <c r="I226" s="86">
        <v>164.01</v>
      </c>
      <c r="J226" s="86">
        <v>163.85</v>
      </c>
      <c r="K226" s="77">
        <f t="shared" si="56"/>
        <v>327.86</v>
      </c>
      <c r="L226" s="87">
        <v>0.24229999999999999</v>
      </c>
      <c r="M226" s="79">
        <f t="shared" si="57"/>
        <v>407.3</v>
      </c>
      <c r="N226" s="88"/>
      <c r="O226" s="79">
        <f t="shared" si="58"/>
        <v>0</v>
      </c>
      <c r="P226" s="79">
        <f t="shared" si="59"/>
        <v>0</v>
      </c>
      <c r="Q226" s="89">
        <f>IFERROR(ROUND(ROUND(M226,2)*ROUND(G226,2),2),0)</f>
        <v>0</v>
      </c>
      <c r="R226" s="168"/>
      <c r="S226" s="108"/>
      <c r="T226" s="19" t="str">
        <f>B226</f>
        <v>15.31</v>
      </c>
      <c r="U226" s="19" t="b">
        <f>IF(J226=0,Q226-O226-(TRUNC(TRUNC(H226*(1+L226),2)*G226,2)))</f>
        <v>0</v>
      </c>
      <c r="V226" s="108"/>
      <c r="W226" s="108"/>
      <c r="X226" s="108"/>
      <c r="Y226" s="108"/>
      <c r="Z226" s="109"/>
    </row>
    <row r="227" spans="1:26" ht="18.75" customHeight="1" x14ac:dyDescent="0.2">
      <c r="A227" s="107"/>
      <c r="B227" s="82" t="s">
        <v>568</v>
      </c>
      <c r="C227" s="74" t="s">
        <v>182</v>
      </c>
      <c r="D227" s="83" t="s">
        <v>2</v>
      </c>
      <c r="E227" s="84" t="s">
        <v>345</v>
      </c>
      <c r="F227" s="85" t="s">
        <v>7</v>
      </c>
      <c r="G227" s="2"/>
      <c r="H227" s="86"/>
      <c r="I227" s="86">
        <v>113.23</v>
      </c>
      <c r="J227" s="86">
        <v>135.66999999999999</v>
      </c>
      <c r="K227" s="77">
        <f t="shared" si="56"/>
        <v>248.89999999999998</v>
      </c>
      <c r="L227" s="87">
        <v>0.24229999999999999</v>
      </c>
      <c r="M227" s="79">
        <f t="shared" si="57"/>
        <v>309.20999999999998</v>
      </c>
      <c r="N227" s="88"/>
      <c r="O227" s="79">
        <f t="shared" si="58"/>
        <v>0</v>
      </c>
      <c r="P227" s="79">
        <f t="shared" si="59"/>
        <v>0</v>
      </c>
      <c r="Q227" s="89">
        <f>IFERROR(ROUND(ROUND(M227,2)*ROUND(G227,2),2),0)</f>
        <v>0</v>
      </c>
      <c r="R227" s="168"/>
      <c r="S227" s="108"/>
      <c r="T227" s="19" t="str">
        <f>B227</f>
        <v>15.32</v>
      </c>
      <c r="U227" s="19" t="b">
        <f>IF(J227=0,Q227-O227-(TRUNC(TRUNC(H227*(1+L227),2)*G227,2)))</f>
        <v>0</v>
      </c>
      <c r="V227" s="108"/>
      <c r="W227" s="108"/>
      <c r="X227" s="108"/>
      <c r="Y227" s="108"/>
      <c r="Z227" s="109"/>
    </row>
    <row r="228" spans="1:26" ht="18.75" customHeight="1" x14ac:dyDescent="0.2">
      <c r="A228" s="107"/>
      <c r="B228" s="82" t="s">
        <v>569</v>
      </c>
      <c r="C228" s="74" t="s">
        <v>183</v>
      </c>
      <c r="D228" s="83" t="s">
        <v>2</v>
      </c>
      <c r="E228" s="84" t="s">
        <v>346</v>
      </c>
      <c r="F228" s="85" t="s">
        <v>7</v>
      </c>
      <c r="G228" s="2"/>
      <c r="H228" s="86"/>
      <c r="I228" s="86">
        <v>62.45</v>
      </c>
      <c r="J228" s="86">
        <v>69.349999999999994</v>
      </c>
      <c r="K228" s="77">
        <f t="shared" si="56"/>
        <v>131.80000000000001</v>
      </c>
      <c r="L228" s="87">
        <v>0.24229999999999999</v>
      </c>
      <c r="M228" s="79">
        <f t="shared" si="57"/>
        <v>163.74</v>
      </c>
      <c r="N228" s="88"/>
      <c r="O228" s="79">
        <f t="shared" si="58"/>
        <v>0</v>
      </c>
      <c r="P228" s="79">
        <f t="shared" si="59"/>
        <v>0</v>
      </c>
      <c r="Q228" s="89">
        <f>IFERROR(ROUND(ROUND(M228,2)*ROUND(G228,2),2),0)</f>
        <v>0</v>
      </c>
      <c r="R228" s="168"/>
      <c r="S228" s="108"/>
      <c r="T228" s="19" t="str">
        <f>B228</f>
        <v>15.33</v>
      </c>
      <c r="U228" s="19" t="b">
        <f>IF(J228=0,Q228-O228-(TRUNC(TRUNC(H228*(1+L228),2)*G228,2)))</f>
        <v>0</v>
      </c>
      <c r="V228" s="108"/>
      <c r="W228" s="108"/>
      <c r="X228" s="108"/>
      <c r="Y228" s="108"/>
      <c r="Z228" s="109"/>
    </row>
    <row r="229" spans="1:26" ht="18.75" customHeight="1" x14ac:dyDescent="0.2">
      <c r="A229" s="107"/>
      <c r="B229" s="82" t="s">
        <v>570</v>
      </c>
      <c r="C229" s="74" t="s">
        <v>184</v>
      </c>
      <c r="D229" s="83" t="s">
        <v>2</v>
      </c>
      <c r="E229" s="84" t="s">
        <v>347</v>
      </c>
      <c r="F229" s="85" t="s">
        <v>7</v>
      </c>
      <c r="G229" s="2"/>
      <c r="H229" s="86"/>
      <c r="I229" s="86">
        <v>152.33000000000001</v>
      </c>
      <c r="J229" s="86">
        <v>111.29</v>
      </c>
      <c r="K229" s="77">
        <f t="shared" si="56"/>
        <v>263.62</v>
      </c>
      <c r="L229" s="87">
        <v>0.24229999999999999</v>
      </c>
      <c r="M229" s="79">
        <f t="shared" si="57"/>
        <v>327.5</v>
      </c>
      <c r="N229" s="88"/>
      <c r="O229" s="79">
        <f t="shared" si="58"/>
        <v>0</v>
      </c>
      <c r="P229" s="79">
        <f t="shared" si="59"/>
        <v>0</v>
      </c>
      <c r="Q229" s="89">
        <f>IFERROR(ROUND(ROUND(M229,2)*ROUND(G229,2),2),0)</f>
        <v>0</v>
      </c>
      <c r="R229" s="165"/>
      <c r="S229" s="108"/>
      <c r="T229" s="19" t="str">
        <f>B229</f>
        <v>15.34</v>
      </c>
      <c r="U229" s="19" t="b">
        <f>IF(J229=0,Q229-O229-(TRUNC(TRUNC(H229*(1+L229),2)*G229,2)))</f>
        <v>0</v>
      </c>
      <c r="V229" s="108"/>
      <c r="W229" s="108"/>
      <c r="X229" s="108"/>
      <c r="Y229" s="108"/>
      <c r="Z229" s="109"/>
    </row>
    <row r="230" spans="1:26" ht="18.75" customHeight="1" x14ac:dyDescent="0.2">
      <c r="A230" s="107"/>
      <c r="B230" s="82" t="s">
        <v>571</v>
      </c>
      <c r="C230" s="74" t="s">
        <v>185</v>
      </c>
      <c r="D230" s="83" t="s">
        <v>2</v>
      </c>
      <c r="E230" s="84" t="s">
        <v>348</v>
      </c>
      <c r="F230" s="85" t="s">
        <v>7</v>
      </c>
      <c r="G230" s="2"/>
      <c r="H230" s="86"/>
      <c r="I230" s="86">
        <v>101.56</v>
      </c>
      <c r="J230" s="86">
        <v>47.33</v>
      </c>
      <c r="K230" s="77">
        <f t="shared" si="56"/>
        <v>148.88999999999999</v>
      </c>
      <c r="L230" s="87">
        <v>0.24229999999999999</v>
      </c>
      <c r="M230" s="79">
        <f t="shared" si="57"/>
        <v>184.97</v>
      </c>
      <c r="N230" s="88"/>
      <c r="O230" s="79">
        <f t="shared" si="58"/>
        <v>0</v>
      </c>
      <c r="P230" s="79">
        <f t="shared" si="59"/>
        <v>0</v>
      </c>
      <c r="Q230" s="89">
        <f>IFERROR(ROUND(ROUND(M230,2)*ROUND(G230,2),2),0)</f>
        <v>0</v>
      </c>
      <c r="R230" s="168"/>
      <c r="S230" s="108"/>
      <c r="T230" s="19" t="str">
        <f>B230</f>
        <v>15.35</v>
      </c>
      <c r="U230" s="19" t="b">
        <f>IF(J230=0,Q230-O230-(TRUNC(TRUNC(H230*(1+L230),2)*G230,2)))</f>
        <v>0</v>
      </c>
      <c r="V230" s="108"/>
      <c r="W230" s="108"/>
      <c r="X230" s="108"/>
      <c r="Y230" s="108"/>
      <c r="Z230" s="109"/>
    </row>
    <row r="231" spans="1:26" ht="18.75" customHeight="1" x14ac:dyDescent="0.2">
      <c r="A231" s="107"/>
      <c r="B231" s="82" t="s">
        <v>572</v>
      </c>
      <c r="C231" s="74" t="s">
        <v>186</v>
      </c>
      <c r="D231" s="83" t="s">
        <v>2</v>
      </c>
      <c r="E231" s="84" t="s">
        <v>349</v>
      </c>
      <c r="F231" s="85" t="s">
        <v>7</v>
      </c>
      <c r="G231" s="2"/>
      <c r="H231" s="86"/>
      <c r="I231" s="86">
        <v>203.11</v>
      </c>
      <c r="J231" s="86">
        <v>211.73</v>
      </c>
      <c r="K231" s="77">
        <f t="shared" si="56"/>
        <v>414.84000000000003</v>
      </c>
      <c r="L231" s="87">
        <v>0.24229999999999999</v>
      </c>
      <c r="M231" s="79">
        <f t="shared" si="57"/>
        <v>515.36</v>
      </c>
      <c r="N231" s="88"/>
      <c r="O231" s="79">
        <f t="shared" si="58"/>
        <v>0</v>
      </c>
      <c r="P231" s="79">
        <f t="shared" si="59"/>
        <v>0</v>
      </c>
      <c r="Q231" s="89">
        <f>IFERROR(ROUND(ROUND(M231,2)*ROUND(G231,2),2),0)</f>
        <v>0</v>
      </c>
      <c r="R231" s="168"/>
      <c r="S231" s="108"/>
      <c r="T231" s="19" t="str">
        <f>B231</f>
        <v>15.36</v>
      </c>
      <c r="U231" s="19" t="b">
        <f>IF(J231=0,Q231-O231-(TRUNC(TRUNC(H231*(1+L231),2)*G231,2)))</f>
        <v>0</v>
      </c>
      <c r="V231" s="108"/>
      <c r="W231" s="108"/>
      <c r="X231" s="108"/>
      <c r="Y231" s="108"/>
      <c r="Z231" s="109"/>
    </row>
    <row r="232" spans="1:26" ht="26.25" customHeight="1" x14ac:dyDescent="0.2">
      <c r="A232" s="107"/>
      <c r="B232" s="82" t="s">
        <v>573</v>
      </c>
      <c r="C232" s="74" t="s">
        <v>187</v>
      </c>
      <c r="D232" s="83" t="s">
        <v>2</v>
      </c>
      <c r="E232" s="84" t="s">
        <v>236</v>
      </c>
      <c r="F232" s="85" t="s">
        <v>4</v>
      </c>
      <c r="G232" s="2"/>
      <c r="H232" s="86"/>
      <c r="I232" s="86">
        <v>10.38</v>
      </c>
      <c r="J232" s="86">
        <v>87.23</v>
      </c>
      <c r="K232" s="77">
        <f t="shared" si="56"/>
        <v>97.61</v>
      </c>
      <c r="L232" s="87">
        <v>0.24229999999999999</v>
      </c>
      <c r="M232" s="79">
        <f t="shared" si="57"/>
        <v>121.26</v>
      </c>
      <c r="N232" s="88"/>
      <c r="O232" s="79">
        <f t="shared" si="58"/>
        <v>0</v>
      </c>
      <c r="P232" s="79">
        <f t="shared" si="59"/>
        <v>0</v>
      </c>
      <c r="Q232" s="89">
        <f>IFERROR(ROUND(ROUND(M232,2)*ROUND(G232,2),2),0)</f>
        <v>0</v>
      </c>
      <c r="R232" s="168"/>
      <c r="S232" s="108"/>
      <c r="T232" s="19" t="str">
        <f>B232</f>
        <v>15.37</v>
      </c>
      <c r="U232" s="19" t="b">
        <f>IF(J232=0,Q232-O232-(TRUNC(TRUNC(H232*(1+L232),2)*G232,2)))</f>
        <v>0</v>
      </c>
      <c r="V232" s="108"/>
      <c r="W232" s="108"/>
      <c r="X232" s="108"/>
      <c r="Y232" s="108"/>
      <c r="Z232" s="109"/>
    </row>
    <row r="233" spans="1:26" ht="6" customHeight="1" x14ac:dyDescent="0.2">
      <c r="A233" s="107"/>
      <c r="B233" s="90"/>
      <c r="C233" s="90"/>
      <c r="D233" s="93"/>
      <c r="E233" s="94"/>
      <c r="F233" s="90"/>
      <c r="G233" s="95"/>
      <c r="H233" s="95"/>
      <c r="I233" s="95"/>
      <c r="J233" s="95"/>
      <c r="K233" s="95"/>
      <c r="L233" s="96"/>
      <c r="M233" s="95"/>
      <c r="N233" s="95"/>
      <c r="O233" s="88"/>
      <c r="P233" s="88"/>
      <c r="Q233" s="89"/>
      <c r="R233" s="169"/>
      <c r="S233" s="112"/>
      <c r="T233" s="113"/>
      <c r="U233" s="113"/>
      <c r="V233" s="112"/>
      <c r="W233" s="112"/>
      <c r="X233" s="112"/>
      <c r="Y233" s="112"/>
      <c r="Z233" s="107"/>
    </row>
    <row r="234" spans="1:26" ht="15" customHeight="1" x14ac:dyDescent="0.2">
      <c r="A234" s="15"/>
      <c r="B234" s="97"/>
      <c r="C234" s="98"/>
      <c r="D234" s="98"/>
      <c r="E234" s="98"/>
      <c r="F234" s="98"/>
      <c r="G234" s="98"/>
      <c r="H234" s="98"/>
      <c r="I234" s="98"/>
      <c r="J234" s="98"/>
      <c r="K234" s="98"/>
      <c r="L234" s="71"/>
      <c r="M234" s="99" t="str">
        <f>CONCATENATE("Subtotal ",E195)</f>
        <v>Subtotal REPINTURA</v>
      </c>
      <c r="N234" s="100"/>
      <c r="O234" s="100">
        <f>SUM(O196:O232)</f>
        <v>0</v>
      </c>
      <c r="P234" s="100">
        <f>SUM(P196:P232)</f>
        <v>0</v>
      </c>
      <c r="Q234" s="101">
        <f>SUM(Q196:Q232)</f>
        <v>0</v>
      </c>
      <c r="R234" s="167"/>
      <c r="S234" s="19">
        <v>1</v>
      </c>
      <c r="T234" s="19"/>
      <c r="U234" s="19"/>
      <c r="V234" s="81">
        <f>SUM(N234:P234)</f>
        <v>0</v>
      </c>
      <c r="W234" s="19" t="str">
        <f>IF(V234&lt;&gt;Q234,"erro","ok")</f>
        <v>ok</v>
      </c>
      <c r="X234" s="19"/>
      <c r="Y234" s="19"/>
      <c r="Z234" s="20"/>
    </row>
    <row r="235" spans="1:26" ht="6" customHeight="1" x14ac:dyDescent="0.2">
      <c r="A235" s="63"/>
      <c r="B235" s="102"/>
      <c r="C235" s="103"/>
      <c r="D235" s="104"/>
      <c r="E235" s="104"/>
      <c r="F235" s="103"/>
      <c r="G235" s="103"/>
      <c r="H235" s="103"/>
      <c r="I235" s="103"/>
      <c r="J235" s="103"/>
      <c r="K235" s="103"/>
      <c r="L235" s="66"/>
      <c r="M235" s="103"/>
      <c r="N235" s="103"/>
      <c r="O235" s="103"/>
      <c r="P235" s="103"/>
      <c r="Q235" s="105"/>
      <c r="R235" s="164"/>
      <c r="S235" s="19"/>
      <c r="T235" s="19">
        <f>B235</f>
        <v>0</v>
      </c>
      <c r="U235" s="19">
        <f>IF(J235=0,Q235-O235-(TRUNC(TRUNC(H235*(1+L235),2)*G235,2)))</f>
        <v>0</v>
      </c>
      <c r="V235" s="19"/>
      <c r="W235" s="19"/>
      <c r="X235" s="19"/>
      <c r="Y235" s="19"/>
      <c r="Z235" s="20"/>
    </row>
    <row r="236" spans="1:26" ht="15" customHeight="1" x14ac:dyDescent="0.2">
      <c r="A236" s="15"/>
      <c r="B236" s="68">
        <v>16</v>
      </c>
      <c r="C236" s="69"/>
      <c r="D236" s="69"/>
      <c r="E236" s="70" t="s">
        <v>641</v>
      </c>
      <c r="F236" s="70"/>
      <c r="G236" s="70"/>
      <c r="H236" s="70"/>
      <c r="I236" s="70"/>
      <c r="J236" s="70"/>
      <c r="K236" s="70"/>
      <c r="L236" s="71"/>
      <c r="M236" s="70"/>
      <c r="N236" s="70"/>
      <c r="O236" s="70"/>
      <c r="P236" s="70"/>
      <c r="Q236" s="72">
        <f>Q241</f>
        <v>0</v>
      </c>
      <c r="R236" s="164"/>
      <c r="S236" s="19"/>
      <c r="T236" s="19">
        <f>B236</f>
        <v>16</v>
      </c>
      <c r="U236" s="106">
        <f>IF(J236=0,Q236-O236-(TRUNC(TRUNC(H236*(1+L236),2)*G236,2)))</f>
        <v>0</v>
      </c>
      <c r="V236" s="19"/>
      <c r="W236" s="19"/>
      <c r="X236" s="19"/>
      <c r="Y236" s="19"/>
      <c r="Z236" s="20"/>
    </row>
    <row r="237" spans="1:26" ht="18.75" customHeight="1" x14ac:dyDescent="0.2">
      <c r="A237" s="107"/>
      <c r="B237" s="82" t="s">
        <v>574</v>
      </c>
      <c r="C237" s="74" t="s">
        <v>188</v>
      </c>
      <c r="D237" s="83" t="s">
        <v>2</v>
      </c>
      <c r="E237" s="84" t="s">
        <v>314</v>
      </c>
      <c r="F237" s="85" t="s">
        <v>6</v>
      </c>
      <c r="G237" s="2"/>
      <c r="H237" s="86"/>
      <c r="I237" s="86">
        <v>0</v>
      </c>
      <c r="J237" s="86">
        <v>26385.48</v>
      </c>
      <c r="K237" s="77">
        <f t="shared" ref="K237:K239" si="60">I237+J237</f>
        <v>26385.48</v>
      </c>
      <c r="L237" s="87">
        <v>0.24229999999999999</v>
      </c>
      <c r="M237" s="79">
        <f t="shared" ref="M237:M239" si="61">IFERROR(IF(L237="-",ROUND(K237,2),(ROUND(K237*(1+L237),2))),"-")</f>
        <v>32778.68</v>
      </c>
      <c r="N237" s="88"/>
      <c r="O237" s="79">
        <f t="shared" ref="O237:O239" si="62">IF(($J237=0),$Q237,IF(I237=0,0,IF($L237&lt;&gt;"-",IFERROR(TRUNC(TRUNC((I237*(1+$L237)),2)*$G237,2),0),IFERROR(TRUNC(I237*$G237,2),0))))</f>
        <v>0</v>
      </c>
      <c r="P237" s="79">
        <f t="shared" ref="P237:P239" si="63">IF(J237=0,0,Q237-O237)</f>
        <v>0</v>
      </c>
      <c r="Q237" s="89">
        <f>IFERROR(ROUND(ROUND(M237,2)*ROUND(G237,2),2),0)</f>
        <v>0</v>
      </c>
      <c r="R237" s="168"/>
      <c r="S237" s="108"/>
      <c r="T237" s="19" t="str">
        <f>B237</f>
        <v>16.1</v>
      </c>
      <c r="U237" s="81" t="b">
        <f>IF(J237=0,Q237-O237-(TRUNC(TRUNC(H237*(1+L237),2)*G237,2)))</f>
        <v>0</v>
      </c>
      <c r="V237" s="108"/>
      <c r="W237" s="108"/>
      <c r="X237" s="108"/>
      <c r="Y237" s="108"/>
      <c r="Z237" s="109"/>
    </row>
    <row r="238" spans="1:26" ht="18.75" customHeight="1" x14ac:dyDescent="0.2">
      <c r="A238" s="107"/>
      <c r="B238" s="82" t="s">
        <v>575</v>
      </c>
      <c r="C238" s="74" t="s">
        <v>189</v>
      </c>
      <c r="D238" s="83" t="s">
        <v>2</v>
      </c>
      <c r="E238" s="84" t="s">
        <v>315</v>
      </c>
      <c r="F238" s="85" t="s">
        <v>6</v>
      </c>
      <c r="G238" s="2"/>
      <c r="H238" s="86"/>
      <c r="I238" s="86">
        <v>0</v>
      </c>
      <c r="J238" s="86">
        <v>19789.11</v>
      </c>
      <c r="K238" s="77">
        <f t="shared" si="60"/>
        <v>19789.11</v>
      </c>
      <c r="L238" s="87">
        <v>0.24229999999999999</v>
      </c>
      <c r="M238" s="79">
        <f t="shared" si="61"/>
        <v>24584.01</v>
      </c>
      <c r="N238" s="88"/>
      <c r="O238" s="79">
        <f t="shared" si="62"/>
        <v>0</v>
      </c>
      <c r="P238" s="79">
        <f t="shared" si="63"/>
        <v>0</v>
      </c>
      <c r="Q238" s="89">
        <f>IFERROR(ROUND(ROUND(M238,2)*ROUND(G238,2),2),0)</f>
        <v>0</v>
      </c>
      <c r="R238" s="168"/>
      <c r="S238" s="108"/>
      <c r="T238" s="19" t="str">
        <f>B238</f>
        <v>16.2</v>
      </c>
      <c r="U238" s="81" t="b">
        <f>IF(J238=0,Q238-O238-(TRUNC(TRUNC(H238*(1+L238),2)*G238,2)))</f>
        <v>0</v>
      </c>
      <c r="V238" s="108"/>
      <c r="W238" s="108"/>
      <c r="X238" s="108"/>
      <c r="Y238" s="108"/>
      <c r="Z238" s="109"/>
    </row>
    <row r="239" spans="1:26" ht="26.25" customHeight="1" x14ac:dyDescent="0.2">
      <c r="A239" s="107"/>
      <c r="B239" s="82" t="s">
        <v>576</v>
      </c>
      <c r="C239" s="130" t="s">
        <v>476</v>
      </c>
      <c r="D239" s="131" t="s">
        <v>9</v>
      </c>
      <c r="E239" s="84" t="s">
        <v>475</v>
      </c>
      <c r="F239" s="85" t="s">
        <v>6</v>
      </c>
      <c r="G239" s="2"/>
      <c r="H239" s="86"/>
      <c r="I239" s="86">
        <v>4668.05</v>
      </c>
      <c r="J239" s="86">
        <v>6533.21</v>
      </c>
      <c r="K239" s="77">
        <f t="shared" si="60"/>
        <v>11201.26</v>
      </c>
      <c r="L239" s="87">
        <v>0.24229999999999999</v>
      </c>
      <c r="M239" s="79">
        <f t="shared" si="61"/>
        <v>13915.33</v>
      </c>
      <c r="N239" s="88"/>
      <c r="O239" s="79">
        <f t="shared" si="62"/>
        <v>0</v>
      </c>
      <c r="P239" s="79">
        <f t="shared" si="63"/>
        <v>0</v>
      </c>
      <c r="Q239" s="89">
        <f>IFERROR(ROUND(ROUND(M239,2)*ROUND(G239,2),2),0)</f>
        <v>0</v>
      </c>
      <c r="R239" s="168"/>
      <c r="S239" s="108"/>
      <c r="T239" s="19" t="str">
        <f>B239</f>
        <v>16.3</v>
      </c>
      <c r="U239" s="81" t="b">
        <f>IF(J239=0,Q239-O239-(TRUNC(TRUNC(H239*(1+L239),2)*G239,2)))</f>
        <v>0</v>
      </c>
      <c r="V239" s="108"/>
      <c r="W239" s="108"/>
      <c r="X239" s="108"/>
      <c r="Y239" s="108"/>
      <c r="Z239" s="109"/>
    </row>
    <row r="240" spans="1:26" ht="6" customHeight="1" x14ac:dyDescent="0.2">
      <c r="A240" s="107"/>
      <c r="B240" s="90"/>
      <c r="C240" s="90"/>
      <c r="D240" s="93"/>
      <c r="E240" s="94"/>
      <c r="F240" s="90"/>
      <c r="G240" s="95"/>
      <c r="H240" s="95"/>
      <c r="I240" s="128"/>
      <c r="J240" s="95"/>
      <c r="K240" s="95"/>
      <c r="L240" s="96"/>
      <c r="M240" s="95"/>
      <c r="N240" s="95"/>
      <c r="O240" s="88"/>
      <c r="P240" s="88"/>
      <c r="Q240" s="89"/>
      <c r="R240" s="169"/>
      <c r="S240" s="112"/>
      <c r="T240" s="113"/>
      <c r="U240" s="114"/>
      <c r="V240" s="112"/>
      <c r="W240" s="112"/>
      <c r="X240" s="112"/>
      <c r="Y240" s="112"/>
      <c r="Z240" s="107"/>
    </row>
    <row r="241" spans="1:26" ht="15" customHeight="1" x14ac:dyDescent="0.2">
      <c r="A241" s="15"/>
      <c r="B241" s="97"/>
      <c r="C241" s="98"/>
      <c r="D241" s="98"/>
      <c r="E241" s="98"/>
      <c r="F241" s="98"/>
      <c r="G241" s="98"/>
      <c r="H241" s="98"/>
      <c r="I241" s="98"/>
      <c r="J241" s="98"/>
      <c r="K241" s="98"/>
      <c r="L241" s="71"/>
      <c r="M241" s="99" t="str">
        <f>CONCATENATE("Subtotal ",E236)</f>
        <v>Subtotal CARGA E TRANSPORTE</v>
      </c>
      <c r="N241" s="100"/>
      <c r="O241" s="100">
        <f>SUM(O237:O239)</f>
        <v>0</v>
      </c>
      <c r="P241" s="100">
        <f>SUM(P237:P239)</f>
        <v>0</v>
      </c>
      <c r="Q241" s="101">
        <f>SUM(Q237:Q239)</f>
        <v>0</v>
      </c>
      <c r="R241" s="167"/>
      <c r="S241" s="19">
        <v>1</v>
      </c>
      <c r="T241" s="19"/>
      <c r="U241" s="19"/>
      <c r="V241" s="81">
        <f>SUM(N241:P241)</f>
        <v>0</v>
      </c>
      <c r="W241" s="19" t="str">
        <f>IF(V241&lt;&gt;Q241,"erro","ok")</f>
        <v>ok</v>
      </c>
      <c r="X241" s="19"/>
      <c r="Y241" s="19"/>
      <c r="Z241" s="20"/>
    </row>
    <row r="242" spans="1:26" ht="6" customHeight="1" x14ac:dyDescent="0.2">
      <c r="A242" s="63"/>
      <c r="B242" s="102"/>
      <c r="C242" s="103"/>
      <c r="D242" s="104"/>
      <c r="E242" s="104"/>
      <c r="F242" s="103"/>
      <c r="G242" s="103"/>
      <c r="H242" s="103"/>
      <c r="I242" s="103"/>
      <c r="J242" s="103"/>
      <c r="K242" s="103"/>
      <c r="L242" s="66"/>
      <c r="M242" s="103"/>
      <c r="N242" s="103"/>
      <c r="O242" s="103"/>
      <c r="P242" s="103"/>
      <c r="Q242" s="105"/>
      <c r="R242" s="164"/>
      <c r="S242" s="19"/>
      <c r="T242" s="19">
        <f>B242</f>
        <v>0</v>
      </c>
      <c r="U242" s="19">
        <f>IF(J242=0,Q242-O242-(TRUNC(TRUNC(H242*(1+L242),2)*G242,2)))</f>
        <v>0</v>
      </c>
      <c r="V242" s="19"/>
      <c r="W242" s="19"/>
      <c r="X242" s="19"/>
      <c r="Y242" s="19"/>
      <c r="Z242" s="20"/>
    </row>
    <row r="243" spans="1:26" ht="15" customHeight="1" x14ac:dyDescent="0.2">
      <c r="A243" s="15"/>
      <c r="B243" s="68">
        <v>17</v>
      </c>
      <c r="C243" s="69"/>
      <c r="D243" s="69"/>
      <c r="E243" s="70" t="s">
        <v>190</v>
      </c>
      <c r="F243" s="70"/>
      <c r="G243" s="70"/>
      <c r="H243" s="70"/>
      <c r="I243" s="70"/>
      <c r="J243" s="70"/>
      <c r="K243" s="70"/>
      <c r="L243" s="71"/>
      <c r="M243" s="70"/>
      <c r="N243" s="70"/>
      <c r="O243" s="70"/>
      <c r="P243" s="70"/>
      <c r="Q243" s="72">
        <f>Q276</f>
        <v>0</v>
      </c>
      <c r="R243" s="164"/>
      <c r="S243" s="19"/>
      <c r="T243" s="19">
        <f>B243</f>
        <v>17</v>
      </c>
      <c r="U243" s="106">
        <f>IF(J243=0,Q243-O243-(TRUNC(TRUNC(H243*(1+L243),2)*G243,2)))</f>
        <v>0</v>
      </c>
      <c r="V243" s="19"/>
      <c r="W243" s="19"/>
      <c r="X243" s="19"/>
      <c r="Y243" s="19"/>
      <c r="Z243" s="20"/>
    </row>
    <row r="244" spans="1:26" ht="18.75" customHeight="1" x14ac:dyDescent="0.2">
      <c r="A244" s="107"/>
      <c r="B244" s="82" t="s">
        <v>577</v>
      </c>
      <c r="C244" s="74" t="s">
        <v>191</v>
      </c>
      <c r="D244" s="83" t="s">
        <v>2</v>
      </c>
      <c r="E244" s="84" t="s">
        <v>578</v>
      </c>
      <c r="F244" s="85" t="s">
        <v>3</v>
      </c>
      <c r="G244" s="2"/>
      <c r="H244" s="86"/>
      <c r="I244" s="86">
        <v>93.15</v>
      </c>
      <c r="J244" s="86">
        <v>200.23</v>
      </c>
      <c r="K244" s="77">
        <f t="shared" ref="K244:K274" si="64">I244+J244</f>
        <v>293.38</v>
      </c>
      <c r="L244" s="87">
        <v>0.24229999999999999</v>
      </c>
      <c r="M244" s="79">
        <f t="shared" ref="M244:M274" si="65">IFERROR(IF(L244="-",ROUND(K244,2),(ROUND(K244*(1+L244),2))),"-")</f>
        <v>364.47</v>
      </c>
      <c r="N244" s="88"/>
      <c r="O244" s="79">
        <f t="shared" ref="O244:O274" si="66">IF(($J244=0),$Q244,IF(I244=0,0,IF($L244&lt;&gt;"-",IFERROR(TRUNC(TRUNC((I244*(1+$L244)),2)*$G244,2),0),IFERROR(TRUNC(I244*$G244,2),0))))</f>
        <v>0</v>
      </c>
      <c r="P244" s="79">
        <f t="shared" ref="P244:P274" si="67">IF(J244=0,0,Q244-O244)</f>
        <v>0</v>
      </c>
      <c r="Q244" s="89">
        <f>IFERROR(ROUND(ROUND(M244,2)*ROUND(G244,2),2),0)</f>
        <v>0</v>
      </c>
      <c r="R244" s="168"/>
      <c r="S244" s="108"/>
      <c r="T244" s="19" t="str">
        <f>B244</f>
        <v>17.1</v>
      </c>
      <c r="U244" s="19" t="b">
        <f>IF(J244=0,Q244-O244-(TRUNC(TRUNC(H244*(1+L244),2)*G244,2)))</f>
        <v>0</v>
      </c>
      <c r="V244" s="108"/>
      <c r="W244" s="108"/>
      <c r="X244" s="108"/>
      <c r="Y244" s="108"/>
      <c r="Z244" s="109"/>
    </row>
    <row r="245" spans="1:26" ht="18.75" customHeight="1" x14ac:dyDescent="0.2">
      <c r="A245" s="107"/>
      <c r="B245" s="82" t="s">
        <v>579</v>
      </c>
      <c r="C245" s="74" t="s">
        <v>192</v>
      </c>
      <c r="D245" s="83" t="s">
        <v>2</v>
      </c>
      <c r="E245" s="84" t="s">
        <v>580</v>
      </c>
      <c r="F245" s="85" t="s">
        <v>3</v>
      </c>
      <c r="G245" s="2"/>
      <c r="H245" s="86"/>
      <c r="I245" s="86">
        <v>50.81</v>
      </c>
      <c r="J245" s="86">
        <v>111.03</v>
      </c>
      <c r="K245" s="77">
        <f t="shared" si="64"/>
        <v>161.84</v>
      </c>
      <c r="L245" s="87">
        <v>0.24229999999999999</v>
      </c>
      <c r="M245" s="79">
        <f t="shared" si="65"/>
        <v>201.05</v>
      </c>
      <c r="N245" s="88"/>
      <c r="O245" s="79">
        <f t="shared" si="66"/>
        <v>0</v>
      </c>
      <c r="P245" s="79">
        <f t="shared" si="67"/>
        <v>0</v>
      </c>
      <c r="Q245" s="89">
        <f>IFERROR(ROUND(ROUND(M245,2)*ROUND(G245,2),2),0)</f>
        <v>0</v>
      </c>
      <c r="R245" s="168"/>
      <c r="S245" s="108"/>
      <c r="T245" s="19" t="str">
        <f>B245</f>
        <v>17.2</v>
      </c>
      <c r="U245" s="19" t="b">
        <f>IF(J245=0,Q245-O245-(TRUNC(TRUNC(H245*(1+L245),2)*G245,2)))</f>
        <v>0</v>
      </c>
      <c r="V245" s="108"/>
      <c r="W245" s="108"/>
      <c r="X245" s="108"/>
      <c r="Y245" s="108"/>
      <c r="Z245" s="109"/>
    </row>
    <row r="246" spans="1:26" ht="18.75" customHeight="1" x14ac:dyDescent="0.2">
      <c r="A246" s="107"/>
      <c r="B246" s="82" t="s">
        <v>581</v>
      </c>
      <c r="C246" s="74" t="s">
        <v>193</v>
      </c>
      <c r="D246" s="83" t="s">
        <v>2</v>
      </c>
      <c r="E246" s="84" t="s">
        <v>582</v>
      </c>
      <c r="F246" s="85" t="s">
        <v>3</v>
      </c>
      <c r="G246" s="2"/>
      <c r="H246" s="86"/>
      <c r="I246" s="86">
        <v>28.95</v>
      </c>
      <c r="J246" s="86">
        <v>63.78</v>
      </c>
      <c r="K246" s="77">
        <f t="shared" si="64"/>
        <v>92.73</v>
      </c>
      <c r="L246" s="87">
        <v>0.24229999999999999</v>
      </c>
      <c r="M246" s="79">
        <f t="shared" si="65"/>
        <v>115.2</v>
      </c>
      <c r="N246" s="88"/>
      <c r="O246" s="79">
        <f t="shared" si="66"/>
        <v>0</v>
      </c>
      <c r="P246" s="79">
        <f t="shared" si="67"/>
        <v>0</v>
      </c>
      <c r="Q246" s="89">
        <f>IFERROR(ROUND(ROUND(M246,2)*ROUND(G246,2),2),0)</f>
        <v>0</v>
      </c>
      <c r="R246" s="168"/>
      <c r="S246" s="108"/>
      <c r="T246" s="19" t="str">
        <f>B246</f>
        <v>17.3</v>
      </c>
      <c r="U246" s="19" t="b">
        <f>IF(J246=0,Q246-O246-(TRUNC(TRUNC(H246*(1+L246),2)*G246,2)))</f>
        <v>0</v>
      </c>
      <c r="V246" s="108"/>
      <c r="W246" s="108"/>
      <c r="X246" s="108"/>
      <c r="Y246" s="108"/>
      <c r="Z246" s="109"/>
    </row>
    <row r="247" spans="1:26" ht="18.75" customHeight="1" x14ac:dyDescent="0.2">
      <c r="A247" s="107"/>
      <c r="B247" s="82" t="s">
        <v>583</v>
      </c>
      <c r="C247" s="74" t="s">
        <v>194</v>
      </c>
      <c r="D247" s="83" t="s">
        <v>2</v>
      </c>
      <c r="E247" s="84" t="s">
        <v>584</v>
      </c>
      <c r="F247" s="85" t="s">
        <v>3</v>
      </c>
      <c r="G247" s="2"/>
      <c r="H247" s="86"/>
      <c r="I247" s="86">
        <v>16.97</v>
      </c>
      <c r="J247" s="86">
        <v>38.29</v>
      </c>
      <c r="K247" s="77">
        <f t="shared" si="64"/>
        <v>55.26</v>
      </c>
      <c r="L247" s="87">
        <v>0.24229999999999999</v>
      </c>
      <c r="M247" s="79">
        <f t="shared" si="65"/>
        <v>68.650000000000006</v>
      </c>
      <c r="N247" s="88"/>
      <c r="O247" s="79">
        <f t="shared" si="66"/>
        <v>0</v>
      </c>
      <c r="P247" s="79">
        <f t="shared" si="67"/>
        <v>0</v>
      </c>
      <c r="Q247" s="89">
        <f>IFERROR(ROUND(ROUND(M247,2)*ROUND(G247,2),2),0)</f>
        <v>0</v>
      </c>
      <c r="R247" s="168"/>
      <c r="S247" s="108"/>
      <c r="T247" s="19" t="str">
        <f>B247</f>
        <v>17.4</v>
      </c>
      <c r="U247" s="19" t="b">
        <f>IF(J247=0,Q247-O247-(TRUNC(TRUNC(H247*(1+L247),2)*G247,2)))</f>
        <v>0</v>
      </c>
      <c r="V247" s="108"/>
      <c r="W247" s="108"/>
      <c r="X247" s="108"/>
      <c r="Y247" s="108"/>
      <c r="Z247" s="109"/>
    </row>
    <row r="248" spans="1:26" ht="18.75" customHeight="1" x14ac:dyDescent="0.2">
      <c r="A248" s="107"/>
      <c r="B248" s="82" t="s">
        <v>585</v>
      </c>
      <c r="C248" s="74" t="s">
        <v>195</v>
      </c>
      <c r="D248" s="83" t="s">
        <v>2</v>
      </c>
      <c r="E248" s="84" t="s">
        <v>350</v>
      </c>
      <c r="F248" s="85" t="s">
        <v>7</v>
      </c>
      <c r="G248" s="2"/>
      <c r="H248" s="86"/>
      <c r="I248" s="86">
        <v>83.7</v>
      </c>
      <c r="J248" s="86">
        <v>144.09</v>
      </c>
      <c r="K248" s="77">
        <f t="shared" si="64"/>
        <v>227.79000000000002</v>
      </c>
      <c r="L248" s="87">
        <v>0.24229999999999999</v>
      </c>
      <c r="M248" s="79">
        <f t="shared" si="65"/>
        <v>282.98</v>
      </c>
      <c r="N248" s="88"/>
      <c r="O248" s="79">
        <f t="shared" si="66"/>
        <v>0</v>
      </c>
      <c r="P248" s="79">
        <f t="shared" si="67"/>
        <v>0</v>
      </c>
      <c r="Q248" s="89">
        <f>IFERROR(ROUND(ROUND(M248,2)*ROUND(G248,2),2),0)</f>
        <v>0</v>
      </c>
      <c r="R248" s="168"/>
      <c r="S248" s="108"/>
      <c r="T248" s="19" t="str">
        <f>B248</f>
        <v>17.5</v>
      </c>
      <c r="U248" s="19" t="b">
        <f>IF(J248=0,Q248-O248-(TRUNC(TRUNC(H248*(1+L248),2)*G248,2)))</f>
        <v>0</v>
      </c>
      <c r="V248" s="108"/>
      <c r="W248" s="108"/>
      <c r="X248" s="108"/>
      <c r="Y248" s="108"/>
      <c r="Z248" s="109"/>
    </row>
    <row r="249" spans="1:26" ht="18.75" customHeight="1" x14ac:dyDescent="0.2">
      <c r="A249" s="107"/>
      <c r="B249" s="82" t="s">
        <v>586</v>
      </c>
      <c r="C249" s="74" t="s">
        <v>196</v>
      </c>
      <c r="D249" s="83" t="s">
        <v>2</v>
      </c>
      <c r="E249" s="84" t="s">
        <v>351</v>
      </c>
      <c r="F249" s="85" t="s">
        <v>7</v>
      </c>
      <c r="G249" s="2"/>
      <c r="H249" s="86"/>
      <c r="I249" s="86">
        <v>81.23</v>
      </c>
      <c r="J249" s="86">
        <v>72.05</v>
      </c>
      <c r="K249" s="77">
        <f t="shared" si="64"/>
        <v>153.28</v>
      </c>
      <c r="L249" s="87">
        <v>0.24229999999999999</v>
      </c>
      <c r="M249" s="79">
        <f t="shared" si="65"/>
        <v>190.42</v>
      </c>
      <c r="N249" s="88"/>
      <c r="O249" s="79">
        <f t="shared" si="66"/>
        <v>0</v>
      </c>
      <c r="P249" s="79">
        <f t="shared" si="67"/>
        <v>0</v>
      </c>
      <c r="Q249" s="89">
        <f>IFERROR(ROUND(ROUND(M249,2)*ROUND(G249,2),2),0)</f>
        <v>0</v>
      </c>
      <c r="R249" s="168"/>
      <c r="S249" s="108"/>
      <c r="T249" s="19" t="str">
        <f>B249</f>
        <v>17.6</v>
      </c>
      <c r="U249" s="19" t="b">
        <f>IF(J249=0,Q249-O249-(TRUNC(TRUNC(H249*(1+L249),2)*G249,2)))</f>
        <v>0</v>
      </c>
      <c r="V249" s="108"/>
      <c r="W249" s="108"/>
      <c r="X249" s="108"/>
      <c r="Y249" s="108"/>
      <c r="Z249" s="109"/>
    </row>
    <row r="250" spans="1:26" ht="18.75" customHeight="1" x14ac:dyDescent="0.2">
      <c r="A250" s="107"/>
      <c r="B250" s="82" t="s">
        <v>587</v>
      </c>
      <c r="C250" s="74" t="s">
        <v>197</v>
      </c>
      <c r="D250" s="83" t="s">
        <v>2</v>
      </c>
      <c r="E250" s="84" t="s">
        <v>352</v>
      </c>
      <c r="F250" s="85" t="s">
        <v>7</v>
      </c>
      <c r="G250" s="2"/>
      <c r="H250" s="86"/>
      <c r="I250" s="86">
        <v>81.010000000000005</v>
      </c>
      <c r="J250" s="86">
        <v>72.05</v>
      </c>
      <c r="K250" s="77">
        <f t="shared" si="64"/>
        <v>153.06</v>
      </c>
      <c r="L250" s="87">
        <v>0.24229999999999999</v>
      </c>
      <c r="M250" s="79">
        <f t="shared" si="65"/>
        <v>190.15</v>
      </c>
      <c r="N250" s="88"/>
      <c r="O250" s="79">
        <f t="shared" si="66"/>
        <v>0</v>
      </c>
      <c r="P250" s="79">
        <f t="shared" si="67"/>
        <v>0</v>
      </c>
      <c r="Q250" s="89">
        <f>IFERROR(ROUND(ROUND(M250,2)*ROUND(G250,2),2),0)</f>
        <v>0</v>
      </c>
      <c r="R250" s="168"/>
      <c r="S250" s="108"/>
      <c r="T250" s="19" t="str">
        <f>B250</f>
        <v>17.7</v>
      </c>
      <c r="U250" s="19" t="b">
        <f>IF(J250=0,Q250-O250-(TRUNC(TRUNC(H250*(1+L250),2)*G250,2)))</f>
        <v>0</v>
      </c>
      <c r="V250" s="108"/>
      <c r="W250" s="108"/>
      <c r="X250" s="108"/>
      <c r="Y250" s="108"/>
      <c r="Z250" s="109"/>
    </row>
    <row r="251" spans="1:26" ht="18.75" customHeight="1" x14ac:dyDescent="0.2">
      <c r="A251" s="107"/>
      <c r="B251" s="82" t="s">
        <v>588</v>
      </c>
      <c r="C251" s="74" t="s">
        <v>198</v>
      </c>
      <c r="D251" s="83" t="s">
        <v>2</v>
      </c>
      <c r="E251" s="84" t="s">
        <v>353</v>
      </c>
      <c r="F251" s="85" t="s">
        <v>7</v>
      </c>
      <c r="G251" s="2"/>
      <c r="H251" s="86"/>
      <c r="I251" s="86">
        <v>137.86000000000001</v>
      </c>
      <c r="J251" s="86">
        <v>512.34</v>
      </c>
      <c r="K251" s="77">
        <f t="shared" si="64"/>
        <v>650.20000000000005</v>
      </c>
      <c r="L251" s="87">
        <v>0.24229999999999999</v>
      </c>
      <c r="M251" s="79">
        <f t="shared" si="65"/>
        <v>807.74</v>
      </c>
      <c r="N251" s="88"/>
      <c r="O251" s="79">
        <f t="shared" si="66"/>
        <v>0</v>
      </c>
      <c r="P251" s="79">
        <f t="shared" si="67"/>
        <v>0</v>
      </c>
      <c r="Q251" s="89">
        <f>IFERROR(ROUND(ROUND(M251,2)*ROUND(G251,2),2),0)</f>
        <v>0</v>
      </c>
      <c r="R251" s="168"/>
      <c r="S251" s="108"/>
      <c r="T251" s="19" t="str">
        <f>B251</f>
        <v>17.8</v>
      </c>
      <c r="U251" s="19" t="b">
        <f>IF(J251=0,Q251-O251-(TRUNC(TRUNC(H251*(1+L251),2)*G251,2)))</f>
        <v>0</v>
      </c>
      <c r="V251" s="108"/>
      <c r="W251" s="108"/>
      <c r="X251" s="108"/>
      <c r="Y251" s="108"/>
      <c r="Z251" s="109"/>
    </row>
    <row r="252" spans="1:26" ht="18.75" customHeight="1" x14ac:dyDescent="0.2">
      <c r="A252" s="107"/>
      <c r="B252" s="82" t="s">
        <v>589</v>
      </c>
      <c r="C252" s="74" t="s">
        <v>199</v>
      </c>
      <c r="D252" s="83" t="s">
        <v>2</v>
      </c>
      <c r="E252" s="84" t="s">
        <v>354</v>
      </c>
      <c r="F252" s="85" t="s">
        <v>7</v>
      </c>
      <c r="G252" s="2"/>
      <c r="H252" s="86"/>
      <c r="I252" s="86">
        <v>112.75</v>
      </c>
      <c r="J252" s="86">
        <v>384.26</v>
      </c>
      <c r="K252" s="77">
        <f t="shared" si="64"/>
        <v>497.01</v>
      </c>
      <c r="L252" s="87">
        <v>0.24229999999999999</v>
      </c>
      <c r="M252" s="79">
        <f t="shared" si="65"/>
        <v>617.44000000000005</v>
      </c>
      <c r="N252" s="88"/>
      <c r="O252" s="79">
        <f t="shared" si="66"/>
        <v>0</v>
      </c>
      <c r="P252" s="79">
        <f t="shared" si="67"/>
        <v>0</v>
      </c>
      <c r="Q252" s="89">
        <f>IFERROR(ROUND(ROUND(M252,2)*ROUND(G252,2),2),0)</f>
        <v>0</v>
      </c>
      <c r="R252" s="168"/>
      <c r="S252" s="108"/>
      <c r="T252" s="19" t="str">
        <f>B252</f>
        <v>17.9</v>
      </c>
      <c r="U252" s="19" t="b">
        <f>IF(J252=0,Q252-O252-(TRUNC(TRUNC(H252*(1+L252),2)*G252,2)))</f>
        <v>0</v>
      </c>
      <c r="V252" s="108"/>
      <c r="W252" s="108"/>
      <c r="X252" s="108"/>
      <c r="Y252" s="108"/>
      <c r="Z252" s="109"/>
    </row>
    <row r="253" spans="1:26" ht="18.75" customHeight="1" x14ac:dyDescent="0.2">
      <c r="A253" s="107"/>
      <c r="B253" s="82" t="s">
        <v>590</v>
      </c>
      <c r="C253" s="74" t="s">
        <v>200</v>
      </c>
      <c r="D253" s="83" t="s">
        <v>2</v>
      </c>
      <c r="E253" s="84" t="s">
        <v>355</v>
      </c>
      <c r="F253" s="85" t="s">
        <v>7</v>
      </c>
      <c r="G253" s="2"/>
      <c r="H253" s="86"/>
      <c r="I253" s="86">
        <v>104.47</v>
      </c>
      <c r="J253" s="86">
        <v>352.23</v>
      </c>
      <c r="K253" s="77">
        <f t="shared" si="64"/>
        <v>456.70000000000005</v>
      </c>
      <c r="L253" s="87">
        <v>0.24229999999999999</v>
      </c>
      <c r="M253" s="79">
        <f t="shared" si="65"/>
        <v>567.36</v>
      </c>
      <c r="N253" s="88"/>
      <c r="O253" s="79">
        <f t="shared" si="66"/>
        <v>0</v>
      </c>
      <c r="P253" s="79">
        <f t="shared" si="67"/>
        <v>0</v>
      </c>
      <c r="Q253" s="89">
        <f>IFERROR(ROUND(ROUND(M253,2)*ROUND(G253,2),2),0)</f>
        <v>0</v>
      </c>
      <c r="R253" s="168"/>
      <c r="S253" s="108"/>
      <c r="T253" s="19" t="str">
        <f>B253</f>
        <v>17.10</v>
      </c>
      <c r="U253" s="19" t="b">
        <f>IF(J253=0,Q253-O253-(TRUNC(TRUNC(H253*(1+L253),2)*G253,2)))</f>
        <v>0</v>
      </c>
      <c r="V253" s="108"/>
      <c r="W253" s="108"/>
      <c r="X253" s="108"/>
      <c r="Y253" s="108"/>
      <c r="Z253" s="109"/>
    </row>
    <row r="254" spans="1:26" ht="18.75" customHeight="1" x14ac:dyDescent="0.2">
      <c r="A254" s="107"/>
      <c r="B254" s="82" t="s">
        <v>591</v>
      </c>
      <c r="C254" s="74" t="s">
        <v>201</v>
      </c>
      <c r="D254" s="83" t="s">
        <v>2</v>
      </c>
      <c r="E254" s="84" t="s">
        <v>592</v>
      </c>
      <c r="F254" s="85" t="s">
        <v>3</v>
      </c>
      <c r="G254" s="2"/>
      <c r="H254" s="86"/>
      <c r="I254" s="86">
        <v>19.12</v>
      </c>
      <c r="J254" s="86">
        <v>16.690000000000001</v>
      </c>
      <c r="K254" s="77">
        <f t="shared" si="64"/>
        <v>35.81</v>
      </c>
      <c r="L254" s="87">
        <v>0.24229999999999999</v>
      </c>
      <c r="M254" s="79">
        <f t="shared" si="65"/>
        <v>44.49</v>
      </c>
      <c r="N254" s="88"/>
      <c r="O254" s="79">
        <f t="shared" si="66"/>
        <v>0</v>
      </c>
      <c r="P254" s="79">
        <f t="shared" si="67"/>
        <v>0</v>
      </c>
      <c r="Q254" s="89">
        <f>IFERROR(ROUND(ROUND(M254,2)*ROUND(G254,2),2),0)</f>
        <v>0</v>
      </c>
      <c r="R254" s="168"/>
      <c r="S254" s="108"/>
      <c r="T254" s="19" t="str">
        <f>B254</f>
        <v>17.11</v>
      </c>
      <c r="U254" s="19" t="b">
        <f>IF(J254=0,Q254-O254-(TRUNC(TRUNC(H254*(1+L254),2)*G254,2)))</f>
        <v>0</v>
      </c>
      <c r="V254" s="108"/>
      <c r="W254" s="108"/>
      <c r="X254" s="108"/>
      <c r="Y254" s="108"/>
      <c r="Z254" s="109"/>
    </row>
    <row r="255" spans="1:26" ht="18.75" customHeight="1" x14ac:dyDescent="0.2">
      <c r="A255" s="107"/>
      <c r="B255" s="82" t="s">
        <v>593</v>
      </c>
      <c r="C255" s="74" t="s">
        <v>202</v>
      </c>
      <c r="D255" s="83" t="s">
        <v>2</v>
      </c>
      <c r="E255" s="84" t="s">
        <v>594</v>
      </c>
      <c r="F255" s="85" t="s">
        <v>3</v>
      </c>
      <c r="G255" s="2"/>
      <c r="H255" s="86"/>
      <c r="I255" s="86">
        <v>15.19</v>
      </c>
      <c r="J255" s="86">
        <v>9.7899999999999991</v>
      </c>
      <c r="K255" s="77">
        <f t="shared" si="64"/>
        <v>24.979999999999997</v>
      </c>
      <c r="L255" s="87">
        <v>0.24229999999999999</v>
      </c>
      <c r="M255" s="79">
        <f t="shared" si="65"/>
        <v>31.03</v>
      </c>
      <c r="N255" s="88"/>
      <c r="O255" s="79">
        <f t="shared" si="66"/>
        <v>0</v>
      </c>
      <c r="P255" s="79">
        <f t="shared" si="67"/>
        <v>0</v>
      </c>
      <c r="Q255" s="89">
        <f>IFERROR(ROUND(ROUND(M255,2)*ROUND(G255,2),2),0)</f>
        <v>0</v>
      </c>
      <c r="R255" s="168"/>
      <c r="S255" s="108"/>
      <c r="T255" s="19" t="str">
        <f>B255</f>
        <v>17.12</v>
      </c>
      <c r="U255" s="19" t="b">
        <f>IF(J255=0,Q255-O255-(TRUNC(TRUNC(H255*(1+L255),2)*G255,2)))</f>
        <v>0</v>
      </c>
      <c r="V255" s="108"/>
      <c r="W255" s="108"/>
      <c r="X255" s="108"/>
      <c r="Y255" s="108"/>
      <c r="Z255" s="109"/>
    </row>
    <row r="256" spans="1:26" ht="18.75" customHeight="1" x14ac:dyDescent="0.2">
      <c r="A256" s="107"/>
      <c r="B256" s="82" t="s">
        <v>595</v>
      </c>
      <c r="C256" s="74" t="s">
        <v>203</v>
      </c>
      <c r="D256" s="83" t="s">
        <v>2</v>
      </c>
      <c r="E256" s="84" t="s">
        <v>596</v>
      </c>
      <c r="F256" s="85" t="s">
        <v>3</v>
      </c>
      <c r="G256" s="2"/>
      <c r="H256" s="86"/>
      <c r="I256" s="86">
        <v>10.67</v>
      </c>
      <c r="J256" s="86">
        <v>5.54</v>
      </c>
      <c r="K256" s="77">
        <f t="shared" si="64"/>
        <v>16.21</v>
      </c>
      <c r="L256" s="87">
        <v>0.24229999999999999</v>
      </c>
      <c r="M256" s="79">
        <f t="shared" si="65"/>
        <v>20.14</v>
      </c>
      <c r="N256" s="88"/>
      <c r="O256" s="79">
        <f t="shared" si="66"/>
        <v>0</v>
      </c>
      <c r="P256" s="79">
        <f t="shared" si="67"/>
        <v>0</v>
      </c>
      <c r="Q256" s="89">
        <f>IFERROR(ROUND(ROUND(M256,2)*ROUND(G256,2),2),0)</f>
        <v>0</v>
      </c>
      <c r="R256" s="168"/>
      <c r="S256" s="108"/>
      <c r="T256" s="19" t="str">
        <f>B256</f>
        <v>17.13</v>
      </c>
      <c r="U256" s="19" t="b">
        <f>IF(J256=0,Q256-O256-(TRUNC(TRUNC(H256*(1+L256),2)*G256,2)))</f>
        <v>0</v>
      </c>
      <c r="V256" s="108"/>
      <c r="W256" s="108"/>
      <c r="X256" s="108"/>
      <c r="Y256" s="108"/>
      <c r="Z256" s="109"/>
    </row>
    <row r="257" spans="1:26" ht="18.75" customHeight="1" x14ac:dyDescent="0.2">
      <c r="A257" s="107"/>
      <c r="B257" s="82" t="s">
        <v>597</v>
      </c>
      <c r="C257" s="74" t="s">
        <v>204</v>
      </c>
      <c r="D257" s="83" t="s">
        <v>2</v>
      </c>
      <c r="E257" s="84" t="s">
        <v>598</v>
      </c>
      <c r="F257" s="85" t="s">
        <v>3</v>
      </c>
      <c r="G257" s="2"/>
      <c r="H257" s="86"/>
      <c r="I257" s="86">
        <v>10.29</v>
      </c>
      <c r="J257" s="86">
        <v>3.26</v>
      </c>
      <c r="K257" s="77">
        <f t="shared" si="64"/>
        <v>13.549999999999999</v>
      </c>
      <c r="L257" s="87">
        <v>0.24229999999999999</v>
      </c>
      <c r="M257" s="79">
        <f t="shared" si="65"/>
        <v>16.829999999999998</v>
      </c>
      <c r="N257" s="88"/>
      <c r="O257" s="79">
        <f t="shared" si="66"/>
        <v>0</v>
      </c>
      <c r="P257" s="79">
        <f t="shared" si="67"/>
        <v>0</v>
      </c>
      <c r="Q257" s="89">
        <f>IFERROR(ROUND(ROUND(M257,2)*ROUND(G257,2),2),0)</f>
        <v>0</v>
      </c>
      <c r="R257" s="168"/>
      <c r="S257" s="108"/>
      <c r="T257" s="19" t="str">
        <f>B257</f>
        <v>17.14</v>
      </c>
      <c r="U257" s="19" t="b">
        <f>IF(J257=0,Q257-O257-(TRUNC(TRUNC(H257*(1+L257),2)*G257,2)))</f>
        <v>0</v>
      </c>
      <c r="V257" s="108"/>
      <c r="W257" s="108"/>
      <c r="X257" s="108"/>
      <c r="Y257" s="108"/>
      <c r="Z257" s="109"/>
    </row>
    <row r="258" spans="1:26" ht="18.75" customHeight="1" x14ac:dyDescent="0.2">
      <c r="A258" s="107"/>
      <c r="B258" s="82" t="s">
        <v>599</v>
      </c>
      <c r="C258" s="74" t="s">
        <v>205</v>
      </c>
      <c r="D258" s="83" t="s">
        <v>2</v>
      </c>
      <c r="E258" s="84" t="s">
        <v>356</v>
      </c>
      <c r="F258" s="85" t="s">
        <v>7</v>
      </c>
      <c r="G258" s="2"/>
      <c r="H258" s="86"/>
      <c r="I258" s="86">
        <v>42.52</v>
      </c>
      <c r="J258" s="86">
        <v>0</v>
      </c>
      <c r="K258" s="77">
        <f t="shared" si="64"/>
        <v>42.52</v>
      </c>
      <c r="L258" s="87">
        <v>0.24229999999999999</v>
      </c>
      <c r="M258" s="79">
        <f t="shared" si="65"/>
        <v>52.82</v>
      </c>
      <c r="N258" s="88"/>
      <c r="O258" s="79">
        <f t="shared" si="66"/>
        <v>0</v>
      </c>
      <c r="P258" s="79">
        <f t="shared" si="67"/>
        <v>0</v>
      </c>
      <c r="Q258" s="89">
        <f>IFERROR(ROUND(ROUND(M258,2)*ROUND(G258,2),2),0)</f>
        <v>0</v>
      </c>
      <c r="R258" s="168"/>
      <c r="S258" s="108"/>
      <c r="T258" s="19" t="str">
        <f>B258</f>
        <v>17.15</v>
      </c>
      <c r="U258" s="81">
        <f>IF(J258=0,Q258-O258-(TRUNC(TRUNC(H258*(1+L258),2)*G258,2)))</f>
        <v>0</v>
      </c>
      <c r="V258" s="108"/>
      <c r="W258" s="108"/>
      <c r="X258" s="108"/>
      <c r="Y258" s="108"/>
      <c r="Z258" s="109"/>
    </row>
    <row r="259" spans="1:26" ht="18.75" customHeight="1" x14ac:dyDescent="0.2">
      <c r="A259" s="107"/>
      <c r="B259" s="82" t="s">
        <v>600</v>
      </c>
      <c r="C259" s="74" t="s">
        <v>206</v>
      </c>
      <c r="D259" s="83" t="s">
        <v>2</v>
      </c>
      <c r="E259" s="84" t="s">
        <v>357</v>
      </c>
      <c r="F259" s="85" t="s">
        <v>7</v>
      </c>
      <c r="G259" s="2"/>
      <c r="H259" s="86"/>
      <c r="I259" s="86">
        <v>42.52</v>
      </c>
      <c r="J259" s="86">
        <v>0</v>
      </c>
      <c r="K259" s="77">
        <f t="shared" si="64"/>
        <v>42.52</v>
      </c>
      <c r="L259" s="87">
        <v>0.24229999999999999</v>
      </c>
      <c r="M259" s="79">
        <f t="shared" si="65"/>
        <v>52.82</v>
      </c>
      <c r="N259" s="88"/>
      <c r="O259" s="79">
        <f t="shared" si="66"/>
        <v>0</v>
      </c>
      <c r="P259" s="79">
        <f t="shared" si="67"/>
        <v>0</v>
      </c>
      <c r="Q259" s="89">
        <f>IFERROR(ROUND(ROUND(M259,2)*ROUND(G259,2),2),0)</f>
        <v>0</v>
      </c>
      <c r="R259" s="168"/>
      <c r="S259" s="108"/>
      <c r="T259" s="19" t="str">
        <f>B259</f>
        <v>17.16</v>
      </c>
      <c r="U259" s="81">
        <f>IF(J259=0,Q259-O259-(TRUNC(TRUNC(H259*(1+L259),2)*G259,2)))</f>
        <v>0</v>
      </c>
      <c r="V259" s="108"/>
      <c r="W259" s="108"/>
      <c r="X259" s="108"/>
      <c r="Y259" s="108"/>
      <c r="Z259" s="109"/>
    </row>
    <row r="260" spans="1:26" ht="18.75" customHeight="1" x14ac:dyDescent="0.2">
      <c r="A260" s="107"/>
      <c r="B260" s="82" t="s">
        <v>601</v>
      </c>
      <c r="C260" s="74" t="s">
        <v>207</v>
      </c>
      <c r="D260" s="83" t="s">
        <v>2</v>
      </c>
      <c r="E260" s="84" t="s">
        <v>358</v>
      </c>
      <c r="F260" s="85" t="s">
        <v>7</v>
      </c>
      <c r="G260" s="2"/>
      <c r="H260" s="86"/>
      <c r="I260" s="86">
        <v>85.03</v>
      </c>
      <c r="J260" s="86">
        <v>0</v>
      </c>
      <c r="K260" s="77">
        <f t="shared" si="64"/>
        <v>85.03</v>
      </c>
      <c r="L260" s="87">
        <v>0.24229999999999999</v>
      </c>
      <c r="M260" s="79">
        <f t="shared" si="65"/>
        <v>105.63</v>
      </c>
      <c r="N260" s="88"/>
      <c r="O260" s="79">
        <f t="shared" si="66"/>
        <v>0</v>
      </c>
      <c r="P260" s="79">
        <f t="shared" si="67"/>
        <v>0</v>
      </c>
      <c r="Q260" s="89">
        <f>IFERROR(ROUND(ROUND(M260,2)*ROUND(G260,2),2),0)</f>
        <v>0</v>
      </c>
      <c r="R260" s="168"/>
      <c r="S260" s="108"/>
      <c r="T260" s="19" t="str">
        <f>B260</f>
        <v>17.17</v>
      </c>
      <c r="U260" s="81">
        <f>IF(J260=0,Q260-O260-(TRUNC(TRUNC(H260*(1+L260),2)*G260,2)))</f>
        <v>0</v>
      </c>
      <c r="V260" s="108"/>
      <c r="W260" s="108"/>
      <c r="X260" s="108"/>
      <c r="Y260" s="108"/>
      <c r="Z260" s="109"/>
    </row>
    <row r="261" spans="1:26" ht="18.75" customHeight="1" x14ac:dyDescent="0.2">
      <c r="A261" s="107"/>
      <c r="B261" s="82" t="s">
        <v>602</v>
      </c>
      <c r="C261" s="74" t="s">
        <v>208</v>
      </c>
      <c r="D261" s="83" t="s">
        <v>2</v>
      </c>
      <c r="E261" s="84" t="s">
        <v>359</v>
      </c>
      <c r="F261" s="85" t="s">
        <v>7</v>
      </c>
      <c r="G261" s="2"/>
      <c r="H261" s="86"/>
      <c r="I261" s="86">
        <v>44.31</v>
      </c>
      <c r="J261" s="86">
        <v>0</v>
      </c>
      <c r="K261" s="77">
        <f t="shared" si="64"/>
        <v>44.31</v>
      </c>
      <c r="L261" s="87">
        <v>0.24229999999999999</v>
      </c>
      <c r="M261" s="79">
        <f t="shared" si="65"/>
        <v>55.05</v>
      </c>
      <c r="N261" s="88"/>
      <c r="O261" s="79">
        <f t="shared" si="66"/>
        <v>0</v>
      </c>
      <c r="P261" s="79">
        <f t="shared" si="67"/>
        <v>0</v>
      </c>
      <c r="Q261" s="89">
        <f>IFERROR(ROUND(ROUND(M261,2)*ROUND(G261,2),2),0)</f>
        <v>0</v>
      </c>
      <c r="R261" s="168"/>
      <c r="S261" s="108"/>
      <c r="T261" s="19" t="str">
        <f>B261</f>
        <v>17.18</v>
      </c>
      <c r="U261" s="81">
        <f>IF(J261=0,Q261-O261-(TRUNC(TRUNC(H261*(1+L261),2)*G261,2)))</f>
        <v>0</v>
      </c>
      <c r="V261" s="108"/>
      <c r="W261" s="108"/>
      <c r="X261" s="108"/>
      <c r="Y261" s="108"/>
      <c r="Z261" s="109"/>
    </row>
    <row r="262" spans="1:26" ht="18.75" customHeight="1" x14ac:dyDescent="0.2">
      <c r="A262" s="107"/>
      <c r="B262" s="82" t="s">
        <v>603</v>
      </c>
      <c r="C262" s="74" t="s">
        <v>209</v>
      </c>
      <c r="D262" s="83" t="s">
        <v>2</v>
      </c>
      <c r="E262" s="84" t="s">
        <v>360</v>
      </c>
      <c r="F262" s="85" t="s">
        <v>3</v>
      </c>
      <c r="G262" s="2"/>
      <c r="H262" s="86"/>
      <c r="I262" s="86">
        <v>46.76</v>
      </c>
      <c r="J262" s="86">
        <v>0</v>
      </c>
      <c r="K262" s="77">
        <f t="shared" si="64"/>
        <v>46.76</v>
      </c>
      <c r="L262" s="87">
        <v>0.24229999999999999</v>
      </c>
      <c r="M262" s="79">
        <f t="shared" si="65"/>
        <v>58.09</v>
      </c>
      <c r="N262" s="88"/>
      <c r="O262" s="79">
        <f t="shared" si="66"/>
        <v>0</v>
      </c>
      <c r="P262" s="79">
        <f t="shared" si="67"/>
        <v>0</v>
      </c>
      <c r="Q262" s="89">
        <f>IFERROR(ROUND(ROUND(M262,2)*ROUND(G262,2),2),0)</f>
        <v>0</v>
      </c>
      <c r="R262" s="168"/>
      <c r="S262" s="108"/>
      <c r="T262" s="19" t="str">
        <f>B262</f>
        <v>17.19</v>
      </c>
      <c r="U262" s="81">
        <f>IF(J262=0,Q262-O262-(TRUNC(TRUNC(H262*(1+L262),2)*G262,2)))</f>
        <v>0</v>
      </c>
      <c r="V262" s="108"/>
      <c r="W262" s="108"/>
      <c r="X262" s="108"/>
      <c r="Y262" s="108"/>
      <c r="Z262" s="109"/>
    </row>
    <row r="263" spans="1:26" ht="18.75" customHeight="1" x14ac:dyDescent="0.2">
      <c r="A263" s="107"/>
      <c r="B263" s="82" t="s">
        <v>604</v>
      </c>
      <c r="C263" s="74" t="s">
        <v>210</v>
      </c>
      <c r="D263" s="83" t="s">
        <v>2</v>
      </c>
      <c r="E263" s="84" t="s">
        <v>642</v>
      </c>
      <c r="F263" s="85" t="s">
        <v>7</v>
      </c>
      <c r="G263" s="2"/>
      <c r="H263" s="86"/>
      <c r="I263" s="86">
        <v>17.7</v>
      </c>
      <c r="J263" s="86">
        <v>22.09</v>
      </c>
      <c r="K263" s="77">
        <f t="shared" si="64"/>
        <v>39.79</v>
      </c>
      <c r="L263" s="87">
        <v>0.24229999999999999</v>
      </c>
      <c r="M263" s="79">
        <f t="shared" si="65"/>
        <v>49.43</v>
      </c>
      <c r="N263" s="88"/>
      <c r="O263" s="79">
        <f t="shared" si="66"/>
        <v>0</v>
      </c>
      <c r="P263" s="79">
        <f t="shared" si="67"/>
        <v>0</v>
      </c>
      <c r="Q263" s="89">
        <f>IFERROR(ROUND(ROUND(M263,2)*ROUND(G263,2),2),0)</f>
        <v>0</v>
      </c>
      <c r="R263" s="168"/>
      <c r="S263" s="108"/>
      <c r="T263" s="19" t="str">
        <f>B263</f>
        <v>17.20</v>
      </c>
      <c r="U263" s="19" t="b">
        <f>IF(J263=0,Q263-O263-(TRUNC(TRUNC(H263*(1+L263),2)*G263,2)))</f>
        <v>0</v>
      </c>
      <c r="V263" s="108"/>
      <c r="W263" s="108"/>
      <c r="X263" s="108"/>
      <c r="Y263" s="108"/>
      <c r="Z263" s="109"/>
    </row>
    <row r="264" spans="1:26" ht="18.75" customHeight="1" x14ac:dyDescent="0.2">
      <c r="A264" s="107"/>
      <c r="B264" s="82" t="s">
        <v>605</v>
      </c>
      <c r="C264" s="74" t="s">
        <v>211</v>
      </c>
      <c r="D264" s="83" t="s">
        <v>2</v>
      </c>
      <c r="E264" s="84" t="s">
        <v>361</v>
      </c>
      <c r="F264" s="85" t="s">
        <v>3</v>
      </c>
      <c r="G264" s="2"/>
      <c r="H264" s="86"/>
      <c r="I264" s="86">
        <v>52.57</v>
      </c>
      <c r="J264" s="86">
        <v>0</v>
      </c>
      <c r="K264" s="77">
        <f t="shared" si="64"/>
        <v>52.57</v>
      </c>
      <c r="L264" s="87">
        <v>0.24229999999999999</v>
      </c>
      <c r="M264" s="79">
        <f t="shared" si="65"/>
        <v>65.31</v>
      </c>
      <c r="N264" s="88"/>
      <c r="O264" s="79">
        <f t="shared" si="66"/>
        <v>0</v>
      </c>
      <c r="P264" s="79">
        <f t="shared" si="67"/>
        <v>0</v>
      </c>
      <c r="Q264" s="89">
        <f>IFERROR(ROUND(ROUND(M264,2)*ROUND(G264,2),2),0)</f>
        <v>0</v>
      </c>
      <c r="R264" s="168"/>
      <c r="S264" s="108"/>
      <c r="T264" s="19" t="str">
        <f>B264</f>
        <v>17.21</v>
      </c>
      <c r="U264" s="81">
        <f>IF(J264=0,Q264-O264-(TRUNC(TRUNC(H264*(1+L264),2)*G264,2)))</f>
        <v>0</v>
      </c>
      <c r="V264" s="108"/>
      <c r="W264" s="108"/>
      <c r="X264" s="108"/>
      <c r="Y264" s="108"/>
      <c r="Z264" s="109"/>
    </row>
    <row r="265" spans="1:26" ht="18.75" customHeight="1" x14ac:dyDescent="0.2">
      <c r="A265" s="107"/>
      <c r="B265" s="82" t="s">
        <v>606</v>
      </c>
      <c r="C265" s="74" t="s">
        <v>212</v>
      </c>
      <c r="D265" s="83" t="s">
        <v>2</v>
      </c>
      <c r="E265" s="84" t="s">
        <v>362</v>
      </c>
      <c r="F265" s="85" t="s">
        <v>7</v>
      </c>
      <c r="G265" s="2"/>
      <c r="H265" s="86"/>
      <c r="I265" s="86">
        <v>88.13</v>
      </c>
      <c r="J265" s="86">
        <v>22.14</v>
      </c>
      <c r="K265" s="77">
        <f t="shared" si="64"/>
        <v>110.27</v>
      </c>
      <c r="L265" s="87">
        <v>0.24229999999999999</v>
      </c>
      <c r="M265" s="79">
        <f t="shared" si="65"/>
        <v>136.99</v>
      </c>
      <c r="N265" s="88"/>
      <c r="O265" s="79">
        <f t="shared" si="66"/>
        <v>0</v>
      </c>
      <c r="P265" s="79">
        <f t="shared" si="67"/>
        <v>0</v>
      </c>
      <c r="Q265" s="89">
        <f>IFERROR(ROUND(ROUND(M265,2)*ROUND(G265,2),2),0)</f>
        <v>0</v>
      </c>
      <c r="R265" s="168"/>
      <c r="S265" s="108"/>
      <c r="T265" s="19" t="str">
        <f>B265</f>
        <v>17.22</v>
      </c>
      <c r="U265" s="19" t="b">
        <f>IF(J265=0,Q265-O265-(TRUNC(TRUNC(H265*(1+L265),2)*G265,2)))</f>
        <v>0</v>
      </c>
      <c r="V265" s="108"/>
      <c r="W265" s="108"/>
      <c r="X265" s="108"/>
      <c r="Y265" s="108"/>
      <c r="Z265" s="109"/>
    </row>
    <row r="266" spans="1:26" ht="18.75" customHeight="1" x14ac:dyDescent="0.2">
      <c r="A266" s="107"/>
      <c r="B266" s="82" t="s">
        <v>607</v>
      </c>
      <c r="C266" s="74" t="s">
        <v>213</v>
      </c>
      <c r="D266" s="83" t="s">
        <v>2</v>
      </c>
      <c r="E266" s="84" t="s">
        <v>363</v>
      </c>
      <c r="F266" s="85" t="s">
        <v>7</v>
      </c>
      <c r="G266" s="2"/>
      <c r="H266" s="86"/>
      <c r="I266" s="86">
        <v>90.88</v>
      </c>
      <c r="J266" s="86">
        <v>39.369999999999997</v>
      </c>
      <c r="K266" s="77">
        <f t="shared" si="64"/>
        <v>130.25</v>
      </c>
      <c r="L266" s="87">
        <v>0.24229999999999999</v>
      </c>
      <c r="M266" s="79">
        <f t="shared" si="65"/>
        <v>161.81</v>
      </c>
      <c r="N266" s="88"/>
      <c r="O266" s="79">
        <f t="shared" si="66"/>
        <v>0</v>
      </c>
      <c r="P266" s="79">
        <f t="shared" si="67"/>
        <v>0</v>
      </c>
      <c r="Q266" s="89">
        <f>IFERROR(ROUND(ROUND(M266,2)*ROUND(G266,2),2),0)</f>
        <v>0</v>
      </c>
      <c r="R266" s="168"/>
      <c r="S266" s="108"/>
      <c r="T266" s="19" t="str">
        <f>B266</f>
        <v>17.23</v>
      </c>
      <c r="U266" s="19" t="b">
        <f>IF(J266=0,Q266-O266-(TRUNC(TRUNC(H266*(1+L266),2)*G266,2)))</f>
        <v>0</v>
      </c>
      <c r="V266" s="108"/>
      <c r="W266" s="108"/>
      <c r="X266" s="108"/>
      <c r="Y266" s="108"/>
      <c r="Z266" s="109"/>
    </row>
    <row r="267" spans="1:26" ht="18.75" customHeight="1" x14ac:dyDescent="0.2">
      <c r="A267" s="107"/>
      <c r="B267" s="82" t="s">
        <v>608</v>
      </c>
      <c r="C267" s="74" t="s">
        <v>214</v>
      </c>
      <c r="D267" s="83" t="s">
        <v>2</v>
      </c>
      <c r="E267" s="84" t="s">
        <v>364</v>
      </c>
      <c r="F267" s="85" t="s">
        <v>7</v>
      </c>
      <c r="G267" s="2"/>
      <c r="H267" s="86"/>
      <c r="I267" s="86">
        <v>95.96</v>
      </c>
      <c r="J267" s="86">
        <v>96.06</v>
      </c>
      <c r="K267" s="77">
        <f t="shared" si="64"/>
        <v>192.01999999999998</v>
      </c>
      <c r="L267" s="87">
        <v>0.24229999999999999</v>
      </c>
      <c r="M267" s="79">
        <f t="shared" si="65"/>
        <v>238.55</v>
      </c>
      <c r="N267" s="88"/>
      <c r="O267" s="79">
        <f t="shared" si="66"/>
        <v>0</v>
      </c>
      <c r="P267" s="79">
        <f t="shared" si="67"/>
        <v>0</v>
      </c>
      <c r="Q267" s="89">
        <f>IFERROR(ROUND(ROUND(M267,2)*ROUND(G267,2),2),0)</f>
        <v>0</v>
      </c>
      <c r="R267" s="168"/>
      <c r="S267" s="108"/>
      <c r="T267" s="19" t="str">
        <f>B267</f>
        <v>17.24</v>
      </c>
      <c r="U267" s="19" t="b">
        <f>IF(J267=0,Q267-O267-(TRUNC(TRUNC(H267*(1+L267),2)*G267,2)))</f>
        <v>0</v>
      </c>
      <c r="V267" s="108"/>
      <c r="W267" s="108"/>
      <c r="X267" s="108"/>
      <c r="Y267" s="108"/>
      <c r="Z267" s="109"/>
    </row>
    <row r="268" spans="1:26" ht="18.75" customHeight="1" x14ac:dyDescent="0.2">
      <c r="A268" s="107"/>
      <c r="B268" s="82" t="s">
        <v>609</v>
      </c>
      <c r="C268" s="74" t="s">
        <v>215</v>
      </c>
      <c r="D268" s="83" t="s">
        <v>2</v>
      </c>
      <c r="E268" s="84" t="s">
        <v>365</v>
      </c>
      <c r="F268" s="85" t="s">
        <v>7</v>
      </c>
      <c r="G268" s="2"/>
      <c r="H268" s="86"/>
      <c r="I268" s="86">
        <v>55.85</v>
      </c>
      <c r="J268" s="86">
        <v>41.18</v>
      </c>
      <c r="K268" s="77">
        <f t="shared" si="64"/>
        <v>97.03</v>
      </c>
      <c r="L268" s="87">
        <v>0.24229999999999999</v>
      </c>
      <c r="M268" s="79">
        <f t="shared" si="65"/>
        <v>120.54</v>
      </c>
      <c r="N268" s="88"/>
      <c r="O268" s="79">
        <f t="shared" si="66"/>
        <v>0</v>
      </c>
      <c r="P268" s="79">
        <f t="shared" si="67"/>
        <v>0</v>
      </c>
      <c r="Q268" s="89">
        <f>IFERROR(ROUND(ROUND(M268,2)*ROUND(G268,2),2),0)</f>
        <v>0</v>
      </c>
      <c r="R268" s="168"/>
      <c r="S268" s="108"/>
      <c r="T268" s="19" t="str">
        <f>B268</f>
        <v>17.25</v>
      </c>
      <c r="U268" s="19" t="b">
        <f>IF(J268=0,Q268-O268-(TRUNC(TRUNC(H268*(1+L268),2)*G268,2)))</f>
        <v>0</v>
      </c>
      <c r="V268" s="108"/>
      <c r="W268" s="108"/>
      <c r="X268" s="108"/>
      <c r="Y268" s="108"/>
      <c r="Z268" s="109"/>
    </row>
    <row r="269" spans="1:26" ht="18.75" customHeight="1" x14ac:dyDescent="0.2">
      <c r="A269" s="107"/>
      <c r="B269" s="82" t="s">
        <v>610</v>
      </c>
      <c r="C269" s="74" t="s">
        <v>216</v>
      </c>
      <c r="D269" s="83" t="s">
        <v>2</v>
      </c>
      <c r="E269" s="84" t="s">
        <v>366</v>
      </c>
      <c r="F269" s="85" t="s">
        <v>7</v>
      </c>
      <c r="G269" s="2"/>
      <c r="H269" s="86"/>
      <c r="I269" s="86">
        <v>55.85</v>
      </c>
      <c r="J269" s="86">
        <v>41.18</v>
      </c>
      <c r="K269" s="77">
        <f t="shared" si="64"/>
        <v>97.03</v>
      </c>
      <c r="L269" s="87">
        <v>0.24229999999999999</v>
      </c>
      <c r="M269" s="79">
        <f t="shared" si="65"/>
        <v>120.54</v>
      </c>
      <c r="N269" s="88"/>
      <c r="O269" s="79">
        <f t="shared" si="66"/>
        <v>0</v>
      </c>
      <c r="P269" s="79">
        <f t="shared" si="67"/>
        <v>0</v>
      </c>
      <c r="Q269" s="89">
        <f>IFERROR(ROUND(ROUND(M269,2)*ROUND(G269,2),2),0)</f>
        <v>0</v>
      </c>
      <c r="R269" s="168"/>
      <c r="S269" s="108"/>
      <c r="T269" s="19" t="str">
        <f>B269</f>
        <v>17.26</v>
      </c>
      <c r="U269" s="19" t="b">
        <f>IF(J269=0,Q269-O269-(TRUNC(TRUNC(H269*(1+L269),2)*G269,2)))</f>
        <v>0</v>
      </c>
      <c r="V269" s="108"/>
      <c r="W269" s="108"/>
      <c r="X269" s="108"/>
      <c r="Y269" s="108"/>
      <c r="Z269" s="109"/>
    </row>
    <row r="270" spans="1:26" ht="18.75" customHeight="1" x14ac:dyDescent="0.2">
      <c r="A270" s="107"/>
      <c r="B270" s="82" t="s">
        <v>611</v>
      </c>
      <c r="C270" s="74" t="s">
        <v>217</v>
      </c>
      <c r="D270" s="83" t="s">
        <v>2</v>
      </c>
      <c r="E270" s="84" t="s">
        <v>367</v>
      </c>
      <c r="F270" s="85" t="s">
        <v>7</v>
      </c>
      <c r="G270" s="2"/>
      <c r="H270" s="86"/>
      <c r="I270" s="86">
        <v>233.59</v>
      </c>
      <c r="J270" s="86">
        <v>486.03</v>
      </c>
      <c r="K270" s="77">
        <f t="shared" si="64"/>
        <v>719.62</v>
      </c>
      <c r="L270" s="87">
        <v>0.24229999999999999</v>
      </c>
      <c r="M270" s="79">
        <f t="shared" si="65"/>
        <v>893.98</v>
      </c>
      <c r="N270" s="88"/>
      <c r="O270" s="79">
        <f t="shared" si="66"/>
        <v>0</v>
      </c>
      <c r="P270" s="79">
        <f t="shared" si="67"/>
        <v>0</v>
      </c>
      <c r="Q270" s="89">
        <f>IFERROR(ROUND(ROUND(M270,2)*ROUND(G270,2),2),0)</f>
        <v>0</v>
      </c>
      <c r="R270" s="168"/>
      <c r="S270" s="108"/>
      <c r="T270" s="19" t="str">
        <f>B270</f>
        <v>17.27</v>
      </c>
      <c r="U270" s="19" t="b">
        <f>IF(J270=0,Q270-O270-(TRUNC(TRUNC(H270*(1+L270),2)*G270,2)))</f>
        <v>0</v>
      </c>
      <c r="V270" s="108"/>
      <c r="W270" s="108"/>
      <c r="X270" s="108"/>
      <c r="Y270" s="108"/>
      <c r="Z270" s="109"/>
    </row>
    <row r="271" spans="1:26" ht="18.75" customHeight="1" x14ac:dyDescent="0.2">
      <c r="A271" s="107"/>
      <c r="B271" s="82" t="s">
        <v>612</v>
      </c>
      <c r="C271" s="74" t="s">
        <v>218</v>
      </c>
      <c r="D271" s="83" t="s">
        <v>2</v>
      </c>
      <c r="E271" s="84" t="s">
        <v>368</v>
      </c>
      <c r="F271" s="85" t="s">
        <v>7</v>
      </c>
      <c r="G271" s="2"/>
      <c r="H271" s="86"/>
      <c r="I271" s="86">
        <v>9.08</v>
      </c>
      <c r="J271" s="86">
        <v>85.34</v>
      </c>
      <c r="K271" s="77">
        <f t="shared" si="64"/>
        <v>94.42</v>
      </c>
      <c r="L271" s="87">
        <v>0.24229999999999999</v>
      </c>
      <c r="M271" s="79">
        <f t="shared" si="65"/>
        <v>117.3</v>
      </c>
      <c r="N271" s="88"/>
      <c r="O271" s="79">
        <f t="shared" si="66"/>
        <v>0</v>
      </c>
      <c r="P271" s="79">
        <f t="shared" si="67"/>
        <v>0</v>
      </c>
      <c r="Q271" s="89">
        <f>IFERROR(ROUND(ROUND(M271,2)*ROUND(G271,2),2),0)</f>
        <v>0</v>
      </c>
      <c r="R271" s="168"/>
      <c r="S271" s="108"/>
      <c r="T271" s="19" t="str">
        <f>B271</f>
        <v>17.28</v>
      </c>
      <c r="U271" s="19" t="b">
        <f>IF(J271=0,Q271-O271-(TRUNC(TRUNC(H271*(1+L271),2)*G271,2)))</f>
        <v>0</v>
      </c>
      <c r="V271" s="108"/>
      <c r="W271" s="108"/>
      <c r="X271" s="108"/>
      <c r="Y271" s="108"/>
      <c r="Z271" s="109"/>
    </row>
    <row r="272" spans="1:26" ht="26.25" customHeight="1" x14ac:dyDescent="0.2">
      <c r="A272" s="107"/>
      <c r="B272" s="82" t="s">
        <v>613</v>
      </c>
      <c r="C272" s="74" t="s">
        <v>224</v>
      </c>
      <c r="D272" s="83" t="s">
        <v>2</v>
      </c>
      <c r="E272" s="84" t="s">
        <v>369</v>
      </c>
      <c r="F272" s="85" t="s">
        <v>7</v>
      </c>
      <c r="G272" s="2"/>
      <c r="H272" s="86"/>
      <c r="I272" s="86">
        <v>69.39</v>
      </c>
      <c r="J272" s="86">
        <v>60.15</v>
      </c>
      <c r="K272" s="77">
        <f t="shared" si="64"/>
        <v>129.54</v>
      </c>
      <c r="L272" s="87">
        <v>0.24229999999999999</v>
      </c>
      <c r="M272" s="79">
        <f t="shared" si="65"/>
        <v>160.93</v>
      </c>
      <c r="N272" s="88"/>
      <c r="O272" s="79">
        <f t="shared" si="66"/>
        <v>0</v>
      </c>
      <c r="P272" s="79">
        <f t="shared" si="67"/>
        <v>0</v>
      </c>
      <c r="Q272" s="89">
        <f>IFERROR(ROUND(ROUND(M272,2)*ROUND(G272,2),2),0)</f>
        <v>0</v>
      </c>
      <c r="R272" s="168"/>
      <c r="S272" s="108"/>
      <c r="T272" s="19" t="str">
        <f>B272</f>
        <v>17.29</v>
      </c>
      <c r="U272" s="19" t="b">
        <f>IF(J272=0,Q272-O272-(TRUNC(TRUNC(H272*(1+L272),2)*G272,2)))</f>
        <v>0</v>
      </c>
      <c r="V272" s="108"/>
      <c r="W272" s="108"/>
      <c r="X272" s="108"/>
      <c r="Y272" s="108"/>
      <c r="Z272" s="109"/>
    </row>
    <row r="273" spans="1:26" ht="26.25" customHeight="1" x14ac:dyDescent="0.2">
      <c r="A273" s="107"/>
      <c r="B273" s="82" t="s">
        <v>614</v>
      </c>
      <c r="C273" s="74" t="s">
        <v>225</v>
      </c>
      <c r="D273" s="83" t="s">
        <v>2</v>
      </c>
      <c r="E273" s="84" t="s">
        <v>370</v>
      </c>
      <c r="F273" s="85" t="s">
        <v>7</v>
      </c>
      <c r="G273" s="2"/>
      <c r="H273" s="86"/>
      <c r="I273" s="86">
        <v>75.95</v>
      </c>
      <c r="J273" s="86">
        <v>75.180000000000007</v>
      </c>
      <c r="K273" s="77">
        <f t="shared" si="64"/>
        <v>151.13</v>
      </c>
      <c r="L273" s="87">
        <v>0.24229999999999999</v>
      </c>
      <c r="M273" s="79">
        <f t="shared" si="65"/>
        <v>187.75</v>
      </c>
      <c r="N273" s="88"/>
      <c r="O273" s="79">
        <f t="shared" si="66"/>
        <v>0</v>
      </c>
      <c r="P273" s="79">
        <f t="shared" si="67"/>
        <v>0</v>
      </c>
      <c r="Q273" s="89">
        <f>IFERROR(ROUND(ROUND(M273,2)*ROUND(G273,2),2),0)</f>
        <v>0</v>
      </c>
      <c r="R273" s="168"/>
      <c r="S273" s="108"/>
      <c r="T273" s="19" t="str">
        <f>B273</f>
        <v>17.30</v>
      </c>
      <c r="U273" s="19" t="b">
        <f>IF(J273=0,Q273-O273-(TRUNC(TRUNC(H273*(1+L273),2)*G273,2)))</f>
        <v>0</v>
      </c>
      <c r="V273" s="108"/>
      <c r="W273" s="108"/>
      <c r="X273" s="108"/>
      <c r="Y273" s="108"/>
      <c r="Z273" s="109"/>
    </row>
    <row r="274" spans="1:26" ht="26.25" customHeight="1" x14ac:dyDescent="0.2">
      <c r="A274" s="107"/>
      <c r="B274" s="82" t="s">
        <v>615</v>
      </c>
      <c r="C274" s="74" t="s">
        <v>226</v>
      </c>
      <c r="D274" s="83" t="s">
        <v>2</v>
      </c>
      <c r="E274" s="84" t="s">
        <v>371</v>
      </c>
      <c r="F274" s="85" t="s">
        <v>7</v>
      </c>
      <c r="G274" s="2"/>
      <c r="H274" s="86"/>
      <c r="I274" s="86">
        <v>89.85</v>
      </c>
      <c r="J274" s="86">
        <v>187.62</v>
      </c>
      <c r="K274" s="77">
        <f t="shared" si="64"/>
        <v>277.47000000000003</v>
      </c>
      <c r="L274" s="87">
        <v>0.24229999999999999</v>
      </c>
      <c r="M274" s="79">
        <f t="shared" si="65"/>
        <v>344.7</v>
      </c>
      <c r="N274" s="88"/>
      <c r="O274" s="79">
        <f t="shared" si="66"/>
        <v>0</v>
      </c>
      <c r="P274" s="79">
        <f t="shared" si="67"/>
        <v>0</v>
      </c>
      <c r="Q274" s="89">
        <f>IFERROR(ROUND(ROUND(M274,2)*ROUND(G274,2),2),0)</f>
        <v>0</v>
      </c>
      <c r="R274" s="168"/>
      <c r="S274" s="108"/>
      <c r="T274" s="19" t="str">
        <f>B274</f>
        <v>17.31</v>
      </c>
      <c r="U274" s="19" t="b">
        <f>IF(J274=0,Q274-O274-(TRUNC(TRUNC(H274*(1+L274),2)*G274,2)))</f>
        <v>0</v>
      </c>
      <c r="V274" s="108"/>
      <c r="W274" s="108"/>
      <c r="X274" s="108"/>
      <c r="Y274" s="108"/>
      <c r="Z274" s="109"/>
    </row>
    <row r="275" spans="1:26" ht="6" customHeight="1" x14ac:dyDescent="0.2">
      <c r="A275" s="107"/>
      <c r="B275" s="90"/>
      <c r="C275" s="90"/>
      <c r="D275" s="93"/>
      <c r="E275" s="94"/>
      <c r="F275" s="90"/>
      <c r="G275" s="95"/>
      <c r="H275" s="95"/>
      <c r="I275" s="95"/>
      <c r="J275" s="95"/>
      <c r="K275" s="95"/>
      <c r="L275" s="96"/>
      <c r="M275" s="95"/>
      <c r="N275" s="128"/>
      <c r="O275" s="88"/>
      <c r="P275" s="88"/>
      <c r="Q275" s="89"/>
      <c r="R275" s="169"/>
      <c r="S275" s="112"/>
      <c r="T275" s="113"/>
      <c r="U275" s="113"/>
      <c r="V275" s="112"/>
      <c r="W275" s="112"/>
      <c r="X275" s="112"/>
      <c r="Y275" s="112"/>
      <c r="Z275" s="107"/>
    </row>
    <row r="276" spans="1:26" ht="15" customHeight="1" x14ac:dyDescent="0.2">
      <c r="A276" s="15"/>
      <c r="B276" s="97"/>
      <c r="C276" s="98"/>
      <c r="D276" s="98"/>
      <c r="E276" s="98"/>
      <c r="F276" s="98"/>
      <c r="G276" s="98"/>
      <c r="H276" s="98"/>
      <c r="I276" s="98"/>
      <c r="J276" s="98"/>
      <c r="K276" s="98"/>
      <c r="L276" s="71"/>
      <c r="M276" s="99" t="str">
        <f>CONCATENATE("Subtotal ",E243)</f>
        <v>Subtotal INSTALAÇÃO DE EQUIPAMENTOS</v>
      </c>
      <c r="N276" s="100"/>
      <c r="O276" s="100">
        <f>SUM(O244:O274)</f>
        <v>0</v>
      </c>
      <c r="P276" s="100">
        <f>SUM(P244:P274)</f>
        <v>0</v>
      </c>
      <c r="Q276" s="101">
        <f>SUM(Q244:Q274)</f>
        <v>0</v>
      </c>
      <c r="R276" s="167"/>
      <c r="S276" s="19">
        <v>1</v>
      </c>
      <c r="T276" s="19"/>
      <c r="U276" s="19"/>
      <c r="V276" s="81">
        <f>SUM(N276:P276)</f>
        <v>0</v>
      </c>
      <c r="W276" s="19" t="str">
        <f>IF(V276&lt;&gt;Q276,"erro","ok")</f>
        <v>ok</v>
      </c>
      <c r="X276" s="19"/>
      <c r="Y276" s="19"/>
      <c r="Z276" s="20"/>
    </row>
    <row r="277" spans="1:26" ht="6" customHeight="1" x14ac:dyDescent="0.2">
      <c r="A277" s="63"/>
      <c r="B277" s="102"/>
      <c r="C277" s="103"/>
      <c r="D277" s="104"/>
      <c r="E277" s="104"/>
      <c r="F277" s="103"/>
      <c r="G277" s="103"/>
      <c r="H277" s="103"/>
      <c r="I277" s="103"/>
      <c r="J277" s="103"/>
      <c r="K277" s="103"/>
      <c r="L277" s="66"/>
      <c r="M277" s="103"/>
      <c r="N277" s="103"/>
      <c r="O277" s="103"/>
      <c r="P277" s="103"/>
      <c r="Q277" s="105"/>
      <c r="R277" s="164"/>
      <c r="S277" s="19"/>
      <c r="T277" s="19">
        <f>B277</f>
        <v>0</v>
      </c>
      <c r="U277" s="19">
        <f>IF(J277=0,Q277-O277-(TRUNC(TRUNC(H277*(1+L277),2)*G277,2)))</f>
        <v>0</v>
      </c>
      <c r="V277" s="19"/>
      <c r="W277" s="19"/>
      <c r="X277" s="19"/>
      <c r="Y277" s="19"/>
      <c r="Z277" s="20"/>
    </row>
    <row r="278" spans="1:26" ht="15" customHeight="1" x14ac:dyDescent="0.2">
      <c r="A278" s="15"/>
      <c r="B278" s="68">
        <v>18</v>
      </c>
      <c r="C278" s="69"/>
      <c r="D278" s="69"/>
      <c r="E278" s="70" t="s">
        <v>219</v>
      </c>
      <c r="F278" s="70"/>
      <c r="G278" s="70"/>
      <c r="H278" s="70"/>
      <c r="I278" s="70"/>
      <c r="J278" s="70"/>
      <c r="K278" s="70"/>
      <c r="L278" s="71"/>
      <c r="M278" s="70"/>
      <c r="N278" s="70"/>
      <c r="O278" s="70"/>
      <c r="P278" s="70"/>
      <c r="Q278" s="72">
        <f>Q281</f>
        <v>0</v>
      </c>
      <c r="R278" s="164"/>
      <c r="S278" s="19"/>
      <c r="T278" s="19">
        <f>B278</f>
        <v>18</v>
      </c>
      <c r="U278" s="106">
        <f>IF(J278=0,Q278-O278-(TRUNC(TRUNC(H278*(1+L278),2)*G278,2)))</f>
        <v>0</v>
      </c>
      <c r="V278" s="19"/>
      <c r="W278" s="19"/>
      <c r="X278" s="19"/>
      <c r="Y278" s="19"/>
      <c r="Z278" s="20"/>
    </row>
    <row r="279" spans="1:26" ht="18.75" customHeight="1" x14ac:dyDescent="0.2">
      <c r="A279" s="107"/>
      <c r="B279" s="82" t="s">
        <v>616</v>
      </c>
      <c r="C279" s="85">
        <v>98504</v>
      </c>
      <c r="D279" s="83" t="s">
        <v>0</v>
      </c>
      <c r="E279" s="84" t="s">
        <v>391</v>
      </c>
      <c r="F279" s="85" t="s">
        <v>4</v>
      </c>
      <c r="G279" s="2"/>
      <c r="H279" s="86"/>
      <c r="I279" s="86">
        <v>4.1500000000000004</v>
      </c>
      <c r="J279" s="86">
        <v>19.239999999999998</v>
      </c>
      <c r="K279" s="77">
        <f t="shared" ref="K279" si="68">I279+J279</f>
        <v>23.39</v>
      </c>
      <c r="L279" s="87">
        <v>0.24229999999999999</v>
      </c>
      <c r="M279" s="79">
        <f t="shared" ref="M279" si="69">IFERROR(IF(L279="-",ROUND(K279,2),(ROUND(K279*(1+L279),2))),"-")</f>
        <v>29.06</v>
      </c>
      <c r="N279" s="88"/>
      <c r="O279" s="79">
        <f t="shared" ref="O279" si="70">IF(($J279=0),$Q279,IF(I279=0,0,IF($L279&lt;&gt;"-",IFERROR(TRUNC(TRUNC((I279*(1+$L279)),2)*$G279,2),0),IFERROR(TRUNC(I279*$G279,2),0))))</f>
        <v>0</v>
      </c>
      <c r="P279" s="79">
        <f t="shared" ref="P279" si="71">IF(J279=0,0,Q279-O279)</f>
        <v>0</v>
      </c>
      <c r="Q279" s="89">
        <f>IFERROR(ROUND(ROUND(M279,2)*ROUND(G279,2),2),0)</f>
        <v>0</v>
      </c>
      <c r="R279" s="168"/>
      <c r="S279" s="108"/>
      <c r="T279" s="19" t="str">
        <f>B279</f>
        <v>18.1</v>
      </c>
      <c r="U279" s="19" t="b">
        <f>IF(J279=0,Q279-O279-(TRUNC(TRUNC(H279*(1+L279),2)*G279,2)))</f>
        <v>0</v>
      </c>
      <c r="V279" s="108"/>
      <c r="W279" s="108"/>
      <c r="X279" s="108"/>
      <c r="Y279" s="108"/>
      <c r="Z279" s="109"/>
    </row>
    <row r="280" spans="1:26" ht="6" customHeight="1" x14ac:dyDescent="0.2">
      <c r="A280" s="107"/>
      <c r="B280" s="90"/>
      <c r="C280" s="90"/>
      <c r="D280" s="93"/>
      <c r="E280" s="94"/>
      <c r="F280" s="90"/>
      <c r="G280" s="95"/>
      <c r="H280" s="95"/>
      <c r="I280" s="95"/>
      <c r="J280" s="95"/>
      <c r="K280" s="95"/>
      <c r="L280" s="96"/>
      <c r="M280" s="95"/>
      <c r="N280" s="95"/>
      <c r="O280" s="88"/>
      <c r="P280" s="88"/>
      <c r="Q280" s="89"/>
      <c r="R280" s="169"/>
      <c r="S280" s="112"/>
      <c r="T280" s="113"/>
      <c r="U280" s="113"/>
      <c r="V280" s="112"/>
      <c r="W280" s="112"/>
      <c r="X280" s="112"/>
      <c r="Y280" s="112"/>
      <c r="Z280" s="107"/>
    </row>
    <row r="281" spans="1:26" ht="15" customHeight="1" x14ac:dyDescent="0.2">
      <c r="A281" s="15"/>
      <c r="B281" s="97"/>
      <c r="C281" s="98"/>
      <c r="D281" s="98"/>
      <c r="E281" s="98"/>
      <c r="F281" s="98"/>
      <c r="G281" s="98"/>
      <c r="H281" s="98"/>
      <c r="I281" s="98"/>
      <c r="J281" s="98"/>
      <c r="K281" s="98"/>
      <c r="L281" s="71"/>
      <c r="M281" s="99" t="str">
        <f>CONCATENATE("Subtotal ",E278)</f>
        <v>Subtotal PLANTIO</v>
      </c>
      <c r="N281" s="100"/>
      <c r="O281" s="100">
        <f>SUM(O279:O279)</f>
        <v>0</v>
      </c>
      <c r="P281" s="100">
        <f>SUM(P279:P279)</f>
        <v>0</v>
      </c>
      <c r="Q281" s="101">
        <f>SUM(Q279:Q279)</f>
        <v>0</v>
      </c>
      <c r="R281" s="167"/>
      <c r="S281" s="19">
        <v>1</v>
      </c>
      <c r="T281" s="19"/>
      <c r="U281" s="19"/>
      <c r="V281" s="81">
        <f>SUM(N281:P281)</f>
        <v>0</v>
      </c>
      <c r="W281" s="19" t="str">
        <f>IF(V281&lt;&gt;Q281,"erro","ok")</f>
        <v>ok</v>
      </c>
      <c r="X281" s="19"/>
      <c r="Y281" s="19"/>
      <c r="Z281" s="20"/>
    </row>
    <row r="282" spans="1:26" ht="6" customHeight="1" x14ac:dyDescent="0.2">
      <c r="A282" s="63"/>
      <c r="B282" s="102"/>
      <c r="C282" s="103"/>
      <c r="D282" s="104"/>
      <c r="E282" s="104"/>
      <c r="F282" s="103"/>
      <c r="G282" s="103"/>
      <c r="H282" s="103"/>
      <c r="I282" s="103"/>
      <c r="J282" s="103"/>
      <c r="K282" s="103"/>
      <c r="L282" s="66"/>
      <c r="M282" s="103"/>
      <c r="N282" s="103"/>
      <c r="O282" s="103"/>
      <c r="P282" s="103"/>
      <c r="Q282" s="105"/>
      <c r="R282" s="164"/>
      <c r="S282" s="19"/>
      <c r="T282" s="19">
        <f>B282</f>
        <v>0</v>
      </c>
      <c r="U282" s="19">
        <f>IF(J282=0,Q282-O282-(TRUNC(TRUNC(H282*(1+L282),2)*G282,2)))</f>
        <v>0</v>
      </c>
      <c r="V282" s="19"/>
      <c r="W282" s="19"/>
      <c r="X282" s="19"/>
      <c r="Y282" s="19"/>
      <c r="Z282" s="20"/>
    </row>
    <row r="283" spans="1:26" ht="15" customHeight="1" x14ac:dyDescent="0.2">
      <c r="A283" s="15"/>
      <c r="B283" s="68">
        <v>19</v>
      </c>
      <c r="C283" s="69"/>
      <c r="D283" s="69"/>
      <c r="E283" s="70" t="s">
        <v>220</v>
      </c>
      <c r="F283" s="70"/>
      <c r="G283" s="70"/>
      <c r="H283" s="70"/>
      <c r="I283" s="70"/>
      <c r="J283" s="70"/>
      <c r="K283" s="70"/>
      <c r="L283" s="71"/>
      <c r="M283" s="70"/>
      <c r="N283" s="70"/>
      <c r="O283" s="70"/>
      <c r="P283" s="70"/>
      <c r="Q283" s="72">
        <f>Q286</f>
        <v>0</v>
      </c>
      <c r="R283" s="164"/>
      <c r="S283" s="19"/>
      <c r="T283" s="19">
        <f>B283</f>
        <v>19</v>
      </c>
      <c r="U283" s="106">
        <f>IF(J283=0,Q283-O283-(TRUNC(TRUNC(H283*(1+L283),2)*G283,2)))</f>
        <v>0</v>
      </c>
      <c r="V283" s="19"/>
      <c r="W283" s="19"/>
      <c r="X283" s="19"/>
      <c r="Y283" s="19"/>
      <c r="Z283" s="20"/>
    </row>
    <row r="284" spans="1:26" ht="18.75" customHeight="1" x14ac:dyDescent="0.2">
      <c r="A284" s="107"/>
      <c r="B284" s="82" t="s">
        <v>617</v>
      </c>
      <c r="C284" s="85">
        <v>450</v>
      </c>
      <c r="D284" s="83" t="s">
        <v>643</v>
      </c>
      <c r="E284" s="84" t="s">
        <v>644</v>
      </c>
      <c r="F284" s="85" t="s">
        <v>7</v>
      </c>
      <c r="G284" s="2"/>
      <c r="H284" s="86"/>
      <c r="I284" s="86">
        <v>405.52</v>
      </c>
      <c r="J284" s="86">
        <v>0</v>
      </c>
      <c r="K284" s="77">
        <f t="shared" ref="K284" si="72">I284+J284</f>
        <v>405.52</v>
      </c>
      <c r="L284" s="87">
        <v>0.24229999999999999</v>
      </c>
      <c r="M284" s="79">
        <f t="shared" ref="M284" si="73">IFERROR(IF(L284="-",ROUND(K284,2),(ROUND(K284*(1+L284),2))),"-")</f>
        <v>503.78</v>
      </c>
      <c r="N284" s="88"/>
      <c r="O284" s="79">
        <f t="shared" ref="O284" si="74">IF(($J284=0),$Q284,IF(I284=0,0,IF($L284&lt;&gt;"-",IFERROR(TRUNC(TRUNC((I284*(1+$L284)),2)*$G284,2),0),IFERROR(TRUNC(I284*$G284,2),0))))</f>
        <v>0</v>
      </c>
      <c r="P284" s="79">
        <f t="shared" ref="P284" si="75">IF(J284=0,0,Q284-O284)</f>
        <v>0</v>
      </c>
      <c r="Q284" s="89">
        <f>IFERROR(ROUND(ROUND(M284,2)*ROUND(G284,2),2),0)</f>
        <v>0</v>
      </c>
      <c r="R284" s="168"/>
      <c r="S284" s="108"/>
      <c r="T284" s="19" t="str">
        <f>B284</f>
        <v>19.1</v>
      </c>
      <c r="U284" s="19">
        <f>IF(J284=0,Q284-O284-(TRUNC(TRUNC(H284*(1+L284),2)*G284,2)))</f>
        <v>0</v>
      </c>
      <c r="V284" s="108"/>
      <c r="W284" s="108"/>
      <c r="X284" s="108"/>
      <c r="Y284" s="108"/>
      <c r="Z284" s="109"/>
    </row>
    <row r="285" spans="1:26" ht="6" customHeight="1" x14ac:dyDescent="0.2">
      <c r="A285" s="107"/>
      <c r="B285" s="90"/>
      <c r="C285" s="90"/>
      <c r="D285" s="93"/>
      <c r="E285" s="94"/>
      <c r="F285" s="90"/>
      <c r="G285" s="95"/>
      <c r="H285" s="95"/>
      <c r="I285" s="95"/>
      <c r="J285" s="95"/>
      <c r="K285" s="95"/>
      <c r="L285" s="96"/>
      <c r="M285" s="95"/>
      <c r="N285" s="88"/>
      <c r="O285" s="80"/>
      <c r="P285" s="88"/>
      <c r="Q285" s="89"/>
      <c r="R285" s="169"/>
      <c r="S285" s="112"/>
      <c r="T285" s="113"/>
      <c r="U285" s="113"/>
      <c r="V285" s="112"/>
      <c r="W285" s="112"/>
      <c r="X285" s="112"/>
      <c r="Y285" s="112"/>
      <c r="Z285" s="107"/>
    </row>
    <row r="286" spans="1:26" ht="15" customHeight="1" x14ac:dyDescent="0.2">
      <c r="A286" s="15"/>
      <c r="B286" s="97"/>
      <c r="C286" s="98"/>
      <c r="D286" s="98"/>
      <c r="E286" s="98"/>
      <c r="F286" s="98"/>
      <c r="G286" s="98"/>
      <c r="H286" s="98"/>
      <c r="I286" s="98"/>
      <c r="J286" s="98"/>
      <c r="K286" s="98"/>
      <c r="L286" s="71"/>
      <c r="M286" s="99" t="str">
        <f>CONCATENATE("Subtotal ",E283)</f>
        <v>Subtotal ART - ANOTAÇÃO DE RESPONSABILIDADE TÉCNICA</v>
      </c>
      <c r="N286" s="100"/>
      <c r="O286" s="100">
        <f>SUM(O284:O284)</f>
        <v>0</v>
      </c>
      <c r="P286" s="100">
        <f>SUM(P284:P284)</f>
        <v>0</v>
      </c>
      <c r="Q286" s="101">
        <f>SUM(Q284:Q284)</f>
        <v>0</v>
      </c>
      <c r="R286" s="167"/>
      <c r="S286" s="19">
        <v>1</v>
      </c>
      <c r="T286" s="19"/>
      <c r="U286" s="19"/>
      <c r="V286" s="81">
        <f>SUM(N286:P286)</f>
        <v>0</v>
      </c>
      <c r="W286" s="19" t="str">
        <f>IF(V286&lt;&gt;Q286,"erro","ok")</f>
        <v>ok</v>
      </c>
      <c r="X286" s="19"/>
      <c r="Y286" s="19"/>
      <c r="Z286" s="20"/>
    </row>
    <row r="287" spans="1:26" ht="6" customHeight="1" x14ac:dyDescent="0.2">
      <c r="A287" s="63"/>
      <c r="B287" s="102"/>
      <c r="C287" s="103"/>
      <c r="D287" s="104"/>
      <c r="E287" s="104"/>
      <c r="F287" s="103"/>
      <c r="G287" s="103"/>
      <c r="H287" s="103"/>
      <c r="I287" s="103"/>
      <c r="J287" s="103"/>
      <c r="K287" s="103"/>
      <c r="L287" s="66"/>
      <c r="M287" s="103"/>
      <c r="N287" s="103"/>
      <c r="O287" s="103"/>
      <c r="P287" s="103"/>
      <c r="Q287" s="105"/>
      <c r="R287" s="19"/>
      <c r="S287" s="19"/>
      <c r="T287" s="19">
        <f>B287</f>
        <v>0</v>
      </c>
      <c r="U287" s="19">
        <f>IF(J287=0,Q287-O287-(TRUNC(TRUNC(H287*(1+L287),2)*G287,2)))</f>
        <v>0</v>
      </c>
      <c r="V287" s="19"/>
      <c r="W287" s="19"/>
      <c r="X287" s="19"/>
      <c r="Y287" s="19"/>
      <c r="Z287" s="20"/>
    </row>
    <row r="288" spans="1:26" ht="15" customHeight="1" x14ac:dyDescent="0.2">
      <c r="A288" s="15"/>
      <c r="B288" s="132"/>
      <c r="C288" s="133"/>
      <c r="D288" s="133"/>
      <c r="E288" s="133"/>
      <c r="F288" s="133"/>
      <c r="G288" s="133"/>
      <c r="H288" s="133"/>
      <c r="I288" s="133"/>
      <c r="J288" s="133"/>
      <c r="K288" s="134"/>
      <c r="L288" s="135"/>
      <c r="M288" s="134" t="s">
        <v>221</v>
      </c>
      <c r="N288" s="136">
        <f>SUMIF($S11:$S287,1,N11:N287)</f>
        <v>0</v>
      </c>
      <c r="O288" s="136">
        <f>SUMIF($S11:$S287,1,O11:O287)</f>
        <v>0</v>
      </c>
      <c r="P288" s="136">
        <f>SUMIF($S11:$S287,1,P11:P287)</f>
        <v>0</v>
      </c>
      <c r="Q288" s="137">
        <f>SUMIF($S11:$S287,1,Q11:Q287)</f>
        <v>0</v>
      </c>
      <c r="R288" s="19"/>
      <c r="S288" s="19"/>
      <c r="T288" s="19"/>
      <c r="U288" s="19"/>
      <c r="V288" s="19"/>
      <c r="W288" s="19"/>
      <c r="Y288" s="19"/>
      <c r="Z288" s="20"/>
    </row>
    <row r="289" spans="1:26" ht="15" customHeight="1" x14ac:dyDescent="0.2">
      <c r="A289" s="15"/>
      <c r="B289" s="138"/>
      <c r="C289" s="139"/>
      <c r="D289" s="139"/>
      <c r="E289" s="139"/>
      <c r="F289" s="139"/>
      <c r="G289" s="139"/>
      <c r="H289" s="139"/>
      <c r="I289" s="139"/>
      <c r="J289" s="139"/>
      <c r="K289" s="140"/>
      <c r="L289" s="141"/>
      <c r="M289" s="140" t="s">
        <v>222</v>
      </c>
      <c r="N289" s="142"/>
      <c r="O289" s="143">
        <f>IFERROR(O288/Q288,0)</f>
        <v>0</v>
      </c>
      <c r="P289" s="144"/>
      <c r="Q289" s="145"/>
      <c r="R289" s="19"/>
      <c r="S289" s="19"/>
      <c r="T289" s="19"/>
      <c r="U289" s="19"/>
      <c r="V289" s="19"/>
      <c r="W289" s="19"/>
      <c r="X289" s="19"/>
      <c r="Y289" s="19"/>
      <c r="Z289" s="20"/>
    </row>
    <row r="290" spans="1:26" ht="15" customHeight="1" x14ac:dyDescent="0.2">
      <c r="A290" s="15"/>
      <c r="B290" s="146" t="s">
        <v>223</v>
      </c>
      <c r="C290" s="147"/>
      <c r="D290" s="148"/>
      <c r="E290" s="148"/>
      <c r="F290" s="148"/>
      <c r="G290" s="148"/>
      <c r="H290" s="148"/>
      <c r="I290" s="148"/>
      <c r="J290" s="148"/>
      <c r="K290" s="149"/>
      <c r="L290" s="19"/>
      <c r="M290" s="150"/>
      <c r="N290" s="150"/>
      <c r="O290" s="150"/>
      <c r="P290" s="150"/>
      <c r="Q290" s="151"/>
      <c r="R290" s="19"/>
      <c r="S290" s="19"/>
      <c r="T290" s="19"/>
      <c r="U290" s="19"/>
      <c r="V290" s="19"/>
      <c r="W290" s="19"/>
      <c r="X290" s="19"/>
      <c r="Y290" s="19"/>
      <c r="Z290" s="20"/>
    </row>
    <row r="291" spans="1:26" ht="15" customHeight="1" x14ac:dyDescent="0.2">
      <c r="A291" s="15"/>
      <c r="B291" s="152" t="s">
        <v>645</v>
      </c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3"/>
      <c r="R291" s="19"/>
      <c r="S291" s="19"/>
      <c r="T291" s="19"/>
      <c r="U291" s="19"/>
      <c r="V291" s="19"/>
      <c r="W291" s="19"/>
      <c r="X291" s="19"/>
      <c r="Y291" s="19"/>
      <c r="Z291" s="20"/>
    </row>
    <row r="292" spans="1:26" ht="45" customHeight="1" x14ac:dyDescent="0.2">
      <c r="A292" s="15"/>
      <c r="B292" s="153" t="s">
        <v>646</v>
      </c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19"/>
      <c r="S292" s="19"/>
      <c r="T292" s="19"/>
      <c r="U292" s="19"/>
      <c r="V292" s="19"/>
      <c r="W292" s="19"/>
      <c r="X292" s="19"/>
      <c r="Y292" s="19"/>
      <c r="Z292" s="20"/>
    </row>
    <row r="293" spans="1:26" ht="12.75" customHeight="1" x14ac:dyDescent="0.2">
      <c r="A293" s="15"/>
      <c r="B293" s="154"/>
      <c r="C293" s="155"/>
      <c r="D293" s="156"/>
      <c r="E293" s="156"/>
      <c r="F293" s="155"/>
      <c r="G293" s="155"/>
      <c r="H293" s="155"/>
      <c r="I293" s="155"/>
      <c r="J293" s="155"/>
      <c r="K293" s="155"/>
      <c r="L293" s="19"/>
      <c r="M293" s="155"/>
      <c r="N293" s="155"/>
      <c r="O293" s="155"/>
      <c r="P293" s="155"/>
      <c r="Q293" s="155"/>
      <c r="R293" s="19"/>
      <c r="S293" s="19"/>
      <c r="T293" s="19"/>
      <c r="U293" s="19"/>
      <c r="V293" s="19"/>
      <c r="W293" s="19"/>
      <c r="X293" s="19"/>
      <c r="Y293" s="19"/>
      <c r="Z293" s="20"/>
    </row>
    <row r="294" spans="1:26" ht="12.75" customHeight="1" x14ac:dyDescent="0.2">
      <c r="A294" s="15"/>
      <c r="B294" s="63"/>
      <c r="C294" s="59"/>
      <c r="D294" s="62"/>
      <c r="E294" s="62"/>
      <c r="F294" s="5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20"/>
    </row>
    <row r="295" spans="1:26" ht="15" customHeight="1" x14ac:dyDescent="0.2">
      <c r="A295" s="15"/>
      <c r="B295" s="63"/>
      <c r="C295" s="59"/>
      <c r="D295" s="62"/>
      <c r="E295" s="157"/>
      <c r="F295" s="59"/>
      <c r="G295" s="19"/>
      <c r="H295" s="19"/>
      <c r="I295" s="19"/>
      <c r="J295" s="158" t="s">
        <v>19</v>
      </c>
      <c r="K295" s="159"/>
      <c r="L295" s="9"/>
      <c r="M295" s="9"/>
      <c r="N295" s="9"/>
      <c r="O295" s="9"/>
      <c r="P295" s="9"/>
      <c r="Q295" s="10"/>
      <c r="R295" s="19"/>
      <c r="S295" s="19"/>
      <c r="T295" s="19"/>
      <c r="U295" s="19"/>
      <c r="V295" s="19"/>
      <c r="W295" s="19"/>
      <c r="X295" s="19"/>
      <c r="Y295" s="19"/>
      <c r="Z295" s="20"/>
    </row>
    <row r="296" spans="1:26" ht="15" customHeight="1" x14ac:dyDescent="0.2">
      <c r="A296" s="15"/>
      <c r="B296" s="63"/>
      <c r="C296" s="59"/>
      <c r="D296" s="62"/>
      <c r="E296" s="157"/>
      <c r="F296" s="59"/>
      <c r="G296" s="19"/>
      <c r="H296" s="19"/>
      <c r="I296" s="19"/>
      <c r="J296" s="160" t="s">
        <v>20</v>
      </c>
      <c r="K296" s="161"/>
      <c r="L296" s="11"/>
      <c r="M296" s="11"/>
      <c r="N296" s="11"/>
      <c r="O296" s="11"/>
      <c r="P296" s="11"/>
      <c r="Q296" s="12"/>
      <c r="R296" s="19"/>
      <c r="S296" s="19"/>
      <c r="T296" s="19"/>
      <c r="U296" s="19"/>
      <c r="V296" s="19"/>
      <c r="W296" s="19"/>
      <c r="X296" s="19"/>
      <c r="Y296" s="19"/>
      <c r="Z296" s="20"/>
    </row>
    <row r="297" spans="1:26" ht="15" customHeight="1" x14ac:dyDescent="0.2">
      <c r="A297" s="15"/>
      <c r="B297" s="63"/>
      <c r="C297" s="59"/>
      <c r="D297" s="62"/>
      <c r="E297" s="19"/>
      <c r="F297" s="59"/>
      <c r="G297" s="19"/>
      <c r="H297" s="19"/>
      <c r="I297" s="19"/>
      <c r="J297" s="160" t="s">
        <v>21</v>
      </c>
      <c r="K297" s="161"/>
      <c r="L297" s="5"/>
      <c r="M297" s="5"/>
      <c r="N297" s="5"/>
      <c r="O297" s="5"/>
      <c r="P297" s="5"/>
      <c r="Q297" s="6"/>
      <c r="R297" s="19"/>
      <c r="S297" s="19"/>
      <c r="T297" s="19"/>
      <c r="U297" s="19"/>
      <c r="V297" s="19"/>
      <c r="W297" s="19"/>
      <c r="X297" s="19"/>
      <c r="Y297" s="19"/>
      <c r="Z297" s="20"/>
    </row>
    <row r="298" spans="1:26" ht="15" customHeight="1" x14ac:dyDescent="0.2">
      <c r="A298" s="15"/>
      <c r="B298" s="63"/>
      <c r="C298" s="59"/>
      <c r="D298" s="62"/>
      <c r="E298" s="19"/>
      <c r="F298" s="59"/>
      <c r="G298" s="19"/>
      <c r="H298" s="19"/>
      <c r="I298" s="19"/>
      <c r="J298" s="7" t="s">
        <v>620</v>
      </c>
      <c r="K298" s="8"/>
      <c r="L298" s="3"/>
      <c r="M298" s="3"/>
      <c r="N298" s="3"/>
      <c r="O298" s="3"/>
      <c r="P298" s="3"/>
      <c r="Q298" s="4"/>
      <c r="R298" s="19"/>
      <c r="S298" s="19"/>
      <c r="T298" s="19"/>
      <c r="U298" s="19"/>
      <c r="V298" s="19"/>
      <c r="W298" s="19"/>
      <c r="X298" s="19"/>
      <c r="Y298" s="19"/>
      <c r="Z298" s="20"/>
    </row>
    <row r="299" spans="1:26" ht="12.75" customHeight="1" x14ac:dyDescent="0.2">
      <c r="A299" s="15"/>
      <c r="B299" s="63"/>
      <c r="C299" s="59"/>
      <c r="D299" s="62"/>
      <c r="E299" s="62"/>
      <c r="F299" s="5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20"/>
    </row>
    <row r="300" spans="1:26" ht="12.75" customHeight="1" x14ac:dyDescent="0.2">
      <c r="A300" s="15"/>
      <c r="B300" s="63"/>
      <c r="C300" s="59"/>
      <c r="D300" s="62"/>
      <c r="E300" s="62"/>
      <c r="F300" s="5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20"/>
    </row>
    <row r="301" spans="1:26" ht="12.75" customHeight="1" x14ac:dyDescent="0.2">
      <c r="A301" s="15"/>
      <c r="B301" s="63"/>
      <c r="C301" s="59"/>
      <c r="D301" s="62"/>
      <c r="E301" s="62"/>
      <c r="F301" s="5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20"/>
    </row>
    <row r="302" spans="1:26" ht="12.75" customHeight="1" x14ac:dyDescent="0.2">
      <c r="A302" s="15"/>
      <c r="B302" s="63"/>
      <c r="C302" s="59"/>
      <c r="D302" s="62"/>
      <c r="E302" s="62"/>
      <c r="F302" s="5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20"/>
    </row>
  </sheetData>
  <sheetProtection algorithmName="SHA-512" hashValue="z1lViJbviywMEjtS+07Zz6/+R1RT+LN75QdzJ+Zn/Xxf3IXD81ipVTs3VT3mOxt2EZ+fS+tgOxtDA2xFwtE88g==" saltValue="igyZinMsrY2dW2XXm59CTg==" spinCount="100000" sheet="1" formatCells="0" formatColumns="0" formatRows="0"/>
  <mergeCells count="28">
    <mergeCell ref="L298:Q298"/>
    <mergeCell ref="L297:Q297"/>
    <mergeCell ref="J295:K295"/>
    <mergeCell ref="J296:K296"/>
    <mergeCell ref="J297:K297"/>
    <mergeCell ref="J298:K298"/>
    <mergeCell ref="L295:Q295"/>
    <mergeCell ref="L296:Q296"/>
    <mergeCell ref="B4:Q4"/>
    <mergeCell ref="B6:C6"/>
    <mergeCell ref="D6:L6"/>
    <mergeCell ref="B2:Q3"/>
    <mergeCell ref="D5:L5"/>
    <mergeCell ref="V8:X8"/>
    <mergeCell ref="B291:Q291"/>
    <mergeCell ref="B292:Q292"/>
    <mergeCell ref="B7:C7"/>
    <mergeCell ref="B8:B9"/>
    <mergeCell ref="C8:C9"/>
    <mergeCell ref="D8:D9"/>
    <mergeCell ref="E8:E9"/>
    <mergeCell ref="F8:F9"/>
    <mergeCell ref="G8:G9"/>
    <mergeCell ref="D7:L7"/>
    <mergeCell ref="H8:K8"/>
    <mergeCell ref="L8:L9"/>
    <mergeCell ref="M8:M9"/>
    <mergeCell ref="N8:Q8"/>
  </mergeCells>
  <conditionalFormatting sqref="N12:P289">
    <cfRule type="cellIs" dxfId="35" priority="1" operator="lessThan">
      <formula>0</formula>
    </cfRule>
  </conditionalFormatting>
  <conditionalFormatting sqref="N54:Q54">
    <cfRule type="expression" dxfId="34" priority="2">
      <formula>$W$54="erro"</formula>
    </cfRule>
  </conditionalFormatting>
  <conditionalFormatting sqref="N60:Q60">
    <cfRule type="expression" dxfId="33" priority="3">
      <formula>$W$60="erro"</formula>
    </cfRule>
    <cfRule type="expression" dxfId="32" priority="4">
      <formula>$W$54="erro"</formula>
    </cfRule>
  </conditionalFormatting>
  <conditionalFormatting sqref="N68:Q68">
    <cfRule type="expression" dxfId="31" priority="5">
      <formula>$W$54="erro"</formula>
    </cfRule>
  </conditionalFormatting>
  <conditionalFormatting sqref="N75:Q75">
    <cfRule type="expression" dxfId="30" priority="6">
      <formula>$W$75="erro"</formula>
    </cfRule>
    <cfRule type="expression" dxfId="29" priority="7">
      <formula>$W$54="erro"</formula>
    </cfRule>
  </conditionalFormatting>
  <conditionalFormatting sqref="N84:Q84">
    <cfRule type="expression" dxfId="28" priority="8">
      <formula>$W$54="erro"</formula>
    </cfRule>
  </conditionalFormatting>
  <conditionalFormatting sqref="N113:Q113">
    <cfRule type="expression" dxfId="27" priority="9">
      <formula>$W$113="erro"</formula>
    </cfRule>
    <cfRule type="expression" dxfId="26" priority="10">
      <formula>$W$54="erro"</formula>
    </cfRule>
  </conditionalFormatting>
  <conditionalFormatting sqref="N121:Q121">
    <cfRule type="expression" dxfId="25" priority="11">
      <formula>$W$121="erro"</formula>
    </cfRule>
    <cfRule type="expression" dxfId="24" priority="12">
      <formula>$W$54="erro"</formula>
    </cfRule>
  </conditionalFormatting>
  <conditionalFormatting sqref="N129:Q129">
    <cfRule type="expression" dxfId="23" priority="13">
      <formula>$W$129="erro"</formula>
    </cfRule>
    <cfRule type="expression" dxfId="22" priority="14">
      <formula>$W$54="erro"</formula>
    </cfRule>
  </conditionalFormatting>
  <conditionalFormatting sqref="N135:Q135">
    <cfRule type="expression" dxfId="21" priority="15">
      <formula>$W$135="erro"</formula>
    </cfRule>
    <cfRule type="expression" dxfId="20" priority="16">
      <formula>$W$54="erro"</formula>
    </cfRule>
  </conditionalFormatting>
  <conditionalFormatting sqref="N141:Q141">
    <cfRule type="expression" dxfId="19" priority="17">
      <formula>$W$141="erro"</formula>
    </cfRule>
    <cfRule type="expression" dxfId="18" priority="18">
      <formula>$W$54="erro"</formula>
    </cfRule>
  </conditionalFormatting>
  <conditionalFormatting sqref="N159:Q159">
    <cfRule type="expression" dxfId="17" priority="19">
      <formula>$W$159="erro"</formula>
    </cfRule>
    <cfRule type="expression" dxfId="16" priority="20">
      <formula>$W$54="erro"</formula>
    </cfRule>
  </conditionalFormatting>
  <conditionalFormatting sqref="N176:Q176">
    <cfRule type="expression" dxfId="15" priority="21">
      <formula>$W$176="erro"</formula>
    </cfRule>
    <cfRule type="expression" dxfId="14" priority="22">
      <formula>$W$54="erro"</formula>
    </cfRule>
  </conditionalFormatting>
  <conditionalFormatting sqref="N185:Q185">
    <cfRule type="expression" dxfId="13" priority="23">
      <formula>$W$185="erro"</formula>
    </cfRule>
    <cfRule type="expression" dxfId="12" priority="24">
      <formula>$W$54="erro"</formula>
    </cfRule>
  </conditionalFormatting>
  <conditionalFormatting sqref="N193:Q193">
    <cfRule type="expression" dxfId="11" priority="25">
      <formula>$W$193="erro"</formula>
    </cfRule>
    <cfRule type="expression" dxfId="10" priority="26">
      <formula>$W$54="erro"</formula>
    </cfRule>
  </conditionalFormatting>
  <conditionalFormatting sqref="N234:Q234">
    <cfRule type="expression" dxfId="9" priority="27">
      <formula>$W$234="erro"</formula>
    </cfRule>
    <cfRule type="expression" dxfId="8" priority="28">
      <formula>$W$54="erro"</formula>
    </cfRule>
  </conditionalFormatting>
  <conditionalFormatting sqref="N241:Q241">
    <cfRule type="expression" dxfId="7" priority="29">
      <formula>$W$241="erro"</formula>
    </cfRule>
    <cfRule type="expression" dxfId="6" priority="30">
      <formula>$W$54="erro"</formula>
    </cfRule>
  </conditionalFormatting>
  <conditionalFormatting sqref="N276:Q276">
    <cfRule type="expression" dxfId="5" priority="31">
      <formula>$W$276="erro"</formula>
    </cfRule>
    <cfRule type="expression" dxfId="4" priority="32">
      <formula>$W$54="erro"</formula>
    </cfRule>
  </conditionalFormatting>
  <conditionalFormatting sqref="N281:Q281">
    <cfRule type="expression" dxfId="3" priority="33">
      <formula>$W$281="erro"</formula>
    </cfRule>
    <cfRule type="expression" dxfId="2" priority="34">
      <formula>$W$54="erro"</formula>
    </cfRule>
  </conditionalFormatting>
  <conditionalFormatting sqref="N286:Q286">
    <cfRule type="expression" dxfId="1" priority="35">
      <formula>$W$286="erro"</formula>
    </cfRule>
    <cfRule type="expression" dxfId="0" priority="36">
      <formula>$W$54="erro"</formula>
    </cfRule>
  </conditionalFormatting>
  <dataValidations count="2">
    <dataValidation type="list" allowBlank="1" showErrorMessage="1" sqref="L12:L53 L57:L59 L63:L67 L71:L74 L78:L82 L87:L112 L116:L120 L124:L128 L138:L140 L132:L134 L279:L280 L162:L175 L179:L184 L188:L192 L144:L158 L284:L285 L196:L233 L237:L240 L244:L275" xr:uid="{00000000-0002-0000-0A00-000001000000}">
      <formula1>IF($K$5="Tabela Desonerada",#REF!,#REF!)</formula1>
    </dataValidation>
    <dataValidation type="list" allowBlank="1" showInputMessage="1" showErrorMessage="1" prompt="Aviso - Utilizar apenas as fontes predeterminadas" sqref="D12:D53 D63:D67 D71:D74 D78:D82 D279:D280 D116:D120 D124:D128 D132:D134 D138:D140 D144:D158 D179:D184 D188:D192 D87:D112 D284:D285 D196:D201 D237:D238 D57:D59 D244:D275 D162:D175" xr:uid="{00000000-0002-0000-0A00-000002000000}">
      <formula1>#REF!</formula1>
    </dataValidation>
  </dataValidations>
  <printOptions horizontalCentered="1"/>
  <pageMargins left="0.59055118110236227" right="0" top="0.78740157480314965" bottom="0.78740157480314965" header="0" footer="0"/>
  <pageSetup paperSize="9" scale="46" orientation="portrait" r:id="rId1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107.2026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Alves Simões</dc:creator>
  <cp:lastModifiedBy>Tainan Ely Clarino</cp:lastModifiedBy>
  <dcterms:created xsi:type="dcterms:W3CDTF">2025-02-21T20:09:20Z</dcterms:created>
  <dcterms:modified xsi:type="dcterms:W3CDTF">2026-06-18T18:31:54Z</dcterms:modified>
</cp:coreProperties>
</file>