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9B3ED8A8-AF6F-49B5-86F7-C44E8B34DEF4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PE 060.2025" sheetId="9" r:id="rId1"/>
  </sheets>
  <definedNames>
    <definedName name="_01_09_96">#REF!</definedName>
    <definedName name="_PL1">#REF!</definedName>
    <definedName name="a">#REF!</definedName>
    <definedName name="aa">#REF!</definedName>
    <definedName name="ACIDO">#REF!</definedName>
    <definedName name="AÇO">#REF!</definedName>
    <definedName name="AÇO_CA_50_3_16">#REF!</definedName>
    <definedName name="ADESIVO_PVC">#REF!</definedName>
    <definedName name="AGUA_10LT">#REF!</definedName>
    <definedName name="AGUARRAZ">#REF!</definedName>
    <definedName name="AJUDANTE">#REF!</definedName>
    <definedName name="ALIZAR_MAD_LEI">#REF!</definedName>
    <definedName name="ALTA">#REF!</definedName>
    <definedName name="amarela">#REF!</definedName>
    <definedName name="AMONIA">#REF!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DI">#REF!</definedName>
    <definedName name="BDI_4">#REF!</definedName>
    <definedName name="BDI_5">#REF!</definedName>
    <definedName name="BDI_6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R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ENSA.PLAST">#REF!</definedName>
    <definedName name="COMPENSADO_RES_10MM">#REF!</definedName>
    <definedName name="COMPENSADO_RES_12MM">#REF!</definedName>
    <definedName name="CONCRETO_18_MPA">#REF!</definedName>
    <definedName name="CPU_66">#REF!</definedName>
    <definedName name="d">#REF!</definedName>
    <definedName name="daad">#REF!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GA">#REF!</definedName>
    <definedName name="DIA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J">#REF!</definedName>
    <definedName name="ECJ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XA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c1a">#REF!</definedName>
    <definedName name="FC2A">#REF!</definedName>
    <definedName name="FC3A">#REF!</definedName>
    <definedName name="FORMA_MAD_BRANCA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SSO">#REF!</definedName>
    <definedName name="GRANITO_AMENDOA">#REF!</definedName>
    <definedName name="GRANITO_CINZA_CORUMBA">#REF!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TENS">#REF!</definedName>
    <definedName name="JUNTA_PLÁSTICA">#REF!</definedName>
    <definedName name="KORODUR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XA_FERRO">#REF!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SSA_OLEO">#REF!</definedName>
    <definedName name="Medição">#REF!</definedName>
    <definedName name="NTEI">#REF!</definedName>
    <definedName name="OBRA">#REF!</definedName>
    <definedName name="OPA">#REF!</definedName>
    <definedName name="PARAFUSO_PARA_LOUÇA">#REF!</definedName>
    <definedName name="PEÇA_6_X_3_MAD_LEI">#REF!</definedName>
    <definedName name="PEDREIRO">#REF!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REFERENTE">#REF!</definedName>
    <definedName name="REG">#REF!</definedName>
    <definedName name="REGULA">#REF!</definedName>
    <definedName name="REJUNTE">#REF!</definedName>
    <definedName name="RGTR">#REF!</definedName>
    <definedName name="RIPÃO">#REF!</definedName>
    <definedName name="RIPÃO_MAD_LEI">#REF!</definedName>
    <definedName name="RMA">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IFÃO_CROMADO">#REF!</definedName>
    <definedName name="SOLEIRA_CINZA_CORUMBA">#REF!</definedName>
    <definedName name="SOLU_LIMPADORA">#REF!</definedName>
    <definedName name="sss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EDA_ROSCA">#REF!</definedName>
    <definedName name="verde">#REF!</definedName>
    <definedName name="verdepav">#REF!</definedName>
    <definedName name="VERNIZ_POLIURETANO">#REF!</definedName>
    <definedName name="x">#REF!</definedName>
    <definedName name="yy">#REF!</definedName>
    <definedName name="ZARCA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9" l="1"/>
  <c r="R23" i="9"/>
  <c r="R22" i="9"/>
  <c r="R17" i="9"/>
  <c r="R16" i="9"/>
  <c r="R15" i="9"/>
  <c r="R14" i="9"/>
  <c r="R13" i="9"/>
  <c r="R12" i="9"/>
  <c r="R11" i="9"/>
  <c r="K49" i="9" l="1"/>
  <c r="K16" i="9"/>
  <c r="K44" i="9" l="1"/>
  <c r="K43" i="9"/>
  <c r="K42" i="9"/>
  <c r="K36" i="9"/>
  <c r="K34" i="9"/>
  <c r="K32" i="9"/>
  <c r="K31" i="9"/>
  <c r="K30" i="9"/>
  <c r="K29" i="9"/>
  <c r="K15" i="9"/>
  <c r="K13" i="9"/>
  <c r="K12" i="9"/>
  <c r="K11" i="9"/>
  <c r="K24" i="9" l="1"/>
  <c r="U18" i="9"/>
  <c r="U20" i="9"/>
  <c r="U25" i="9"/>
  <c r="U27" i="9"/>
  <c r="U38" i="9"/>
  <c r="U40" i="9"/>
  <c r="U45" i="9"/>
  <c r="U47" i="9"/>
  <c r="U50" i="9"/>
  <c r="U52" i="9"/>
  <c r="K22" i="9" l="1"/>
  <c r="K23" i="9"/>
  <c r="K35" i="9" l="1"/>
  <c r="T52" i="9" l="1"/>
  <c r="T50" i="9"/>
  <c r="T49" i="9"/>
  <c r="T48" i="9"/>
  <c r="T47" i="9"/>
  <c r="T45" i="9"/>
  <c r="T44" i="9"/>
  <c r="T43" i="9"/>
  <c r="T42" i="9"/>
  <c r="T41" i="9"/>
  <c r="T40" i="9"/>
  <c r="T38" i="9"/>
  <c r="T37" i="9"/>
  <c r="T36" i="9"/>
  <c r="T35" i="9"/>
  <c r="T34" i="9"/>
  <c r="T33" i="9"/>
  <c r="T32" i="9"/>
  <c r="T31" i="9"/>
  <c r="T30" i="9"/>
  <c r="T29" i="9"/>
  <c r="T28" i="9"/>
  <c r="T27" i="9"/>
  <c r="T25" i="9"/>
  <c r="T24" i="9"/>
  <c r="T23" i="9"/>
  <c r="T22" i="9"/>
  <c r="T21" i="9"/>
  <c r="T20" i="9"/>
  <c r="T18" i="9"/>
  <c r="T17" i="9"/>
  <c r="T16" i="9"/>
  <c r="T15" i="9"/>
  <c r="T14" i="9"/>
  <c r="T13" i="9"/>
  <c r="T12" i="9"/>
  <c r="T11" i="9"/>
  <c r="U15" i="9" l="1"/>
  <c r="U23" i="9"/>
  <c r="U36" i="9"/>
  <c r="U32" i="9"/>
  <c r="U22" i="9"/>
  <c r="U24" i="9"/>
  <c r="M36" i="9" l="1"/>
  <c r="Q36" i="9" s="1"/>
  <c r="M32" i="9"/>
  <c r="Q32" i="9" s="1"/>
  <c r="M24" i="9"/>
  <c r="Q24" i="9" s="1"/>
  <c r="M23" i="9"/>
  <c r="Q23" i="9" s="1"/>
  <c r="M22" i="9"/>
  <c r="Q22" i="9" s="1"/>
  <c r="M15" i="9"/>
  <c r="Q15" i="9" s="1"/>
  <c r="K14" i="9"/>
  <c r="O23" i="9"/>
  <c r="O15" i="9"/>
  <c r="O24" i="9"/>
  <c r="O32" i="9"/>
  <c r="O36" i="9"/>
  <c r="O22" i="9"/>
  <c r="M14" i="9" l="1"/>
  <c r="Q14" i="9" s="1"/>
  <c r="M12" i="9"/>
  <c r="Q12" i="9" s="1"/>
  <c r="O26" i="9"/>
  <c r="P32" i="9"/>
  <c r="P36" i="9"/>
  <c r="P23" i="9"/>
  <c r="P24" i="9"/>
  <c r="P22" i="9"/>
  <c r="P15" i="9"/>
  <c r="M35" i="9" l="1"/>
  <c r="Q35" i="9" s="1"/>
  <c r="K33" i="9"/>
  <c r="M33" i="9" s="1"/>
  <c r="Q33" i="9" s="1"/>
  <c r="M29" i="9"/>
  <c r="Q29" i="9" s="1"/>
  <c r="O14" i="9"/>
  <c r="O12" i="9"/>
  <c r="U12" i="9" s="1"/>
  <c r="Q26" i="9"/>
  <c r="U26" i="9" s="1"/>
  <c r="P26" i="9"/>
  <c r="V26" i="9" s="1"/>
  <c r="O35" i="9" l="1"/>
  <c r="P35" i="9" s="1"/>
  <c r="U35" i="9"/>
  <c r="U14" i="9"/>
  <c r="P14" i="9"/>
  <c r="M30" i="9"/>
  <c r="Q30" i="9" s="1"/>
  <c r="O29" i="9"/>
  <c r="P12" i="9"/>
  <c r="M13" i="9"/>
  <c r="Q13" i="9" s="1"/>
  <c r="W26" i="9"/>
  <c r="Q21" i="9"/>
  <c r="U21" i="9" s="1"/>
  <c r="U33" i="9" l="1"/>
  <c r="O33" i="9"/>
  <c r="P33" i="9" s="1"/>
  <c r="U29" i="9"/>
  <c r="P29" i="9"/>
  <c r="M31" i="9"/>
  <c r="Q31" i="9" s="1"/>
  <c r="O30" i="9"/>
  <c r="U30" i="9" s="1"/>
  <c r="O13" i="9"/>
  <c r="P13" i="9" s="1"/>
  <c r="N53" i="9"/>
  <c r="P30" i="9" l="1"/>
  <c r="M42" i="9"/>
  <c r="Q42" i="9" s="1"/>
  <c r="U13" i="9"/>
  <c r="M11" i="9" l="1"/>
  <c r="Q11" i="9" s="1"/>
  <c r="M44" i="9" l="1"/>
  <c r="Q44" i="9" s="1"/>
  <c r="M16" i="9" l="1"/>
  <c r="Q16" i="9" s="1"/>
  <c r="O44" i="9" l="1"/>
  <c r="P44" i="9" s="1"/>
  <c r="K37" i="9"/>
  <c r="K17" i="9"/>
  <c r="U44" i="9" l="1"/>
  <c r="M49" i="9"/>
  <c r="Q49" i="9" s="1"/>
  <c r="M43" i="9"/>
  <c r="Q43" i="9" s="1"/>
  <c r="M37" i="9"/>
  <c r="Q37" i="9" s="1"/>
  <c r="M34" i="9"/>
  <c r="Q34" i="9" s="1"/>
  <c r="M17" i="9"/>
  <c r="Q17" i="9" s="1"/>
  <c r="Q51" i="9" l="1"/>
  <c r="Q46" i="9"/>
  <c r="Q39" i="9"/>
  <c r="Q19" i="9"/>
  <c r="Q48" i="9" l="1"/>
  <c r="Q41" i="9"/>
  <c r="Q28" i="9"/>
  <c r="Q53" i="9"/>
  <c r="Q10" i="9"/>
  <c r="U48" i="9" l="1"/>
  <c r="U41" i="9"/>
  <c r="U28" i="9"/>
  <c r="O49" i="9" l="1"/>
  <c r="O42" i="9"/>
  <c r="P42" i="9" s="1"/>
  <c r="O43" i="9"/>
  <c r="U43" i="9" s="1"/>
  <c r="O37" i="9"/>
  <c r="U37" i="9" s="1"/>
  <c r="O34" i="9"/>
  <c r="U34" i="9" s="1"/>
  <c r="O31" i="9"/>
  <c r="P31" i="9" s="1"/>
  <c r="O17" i="9"/>
  <c r="U17" i="9" s="1"/>
  <c r="O16" i="9"/>
  <c r="U16" i="9" s="1"/>
  <c r="O11" i="9"/>
  <c r="U11" i="9" l="1"/>
  <c r="P11" i="9"/>
  <c r="O51" i="9"/>
  <c r="U51" i="9" s="1"/>
  <c r="P49" i="9"/>
  <c r="P37" i="9"/>
  <c r="P17" i="9"/>
  <c r="P51" i="9"/>
  <c r="V51" i="9" s="1"/>
  <c r="W51" i="9" s="1"/>
  <c r="P16" i="9"/>
  <c r="P34" i="9"/>
  <c r="P43" i="9"/>
  <c r="P46" i="9" s="1"/>
  <c r="U49" i="9"/>
  <c r="O46" i="9"/>
  <c r="U46" i="9" s="1"/>
  <c r="U42" i="9"/>
  <c r="O39" i="9"/>
  <c r="U39" i="9" s="1"/>
  <c r="U31" i="9"/>
  <c r="O19" i="9"/>
  <c r="P39" i="9" l="1"/>
  <c r="V39" i="9" s="1"/>
  <c r="W39" i="9" s="1"/>
  <c r="P19" i="9"/>
  <c r="V46" i="9"/>
  <c r="W46" i="9" s="1"/>
  <c r="O53" i="9"/>
  <c r="O54" i="9" s="1"/>
  <c r="U19" i="9"/>
  <c r="P53" i="9" l="1"/>
  <c r="V19" i="9"/>
  <c r="W19" i="9" s="1"/>
</calcChain>
</file>

<file path=xl/sharedStrings.xml><?xml version="1.0" encoding="utf-8"?>
<sst xmlns="http://schemas.openxmlformats.org/spreadsheetml/2006/main" count="154" uniqueCount="113">
  <si>
    <t>SINAPI</t>
  </si>
  <si>
    <t>MERCADO</t>
  </si>
  <si>
    <t>CCU</t>
  </si>
  <si>
    <t>Tabela Não Desonerada</t>
  </si>
  <si>
    <t>PLANILHA ORÇAMENTÁRIA</t>
  </si>
  <si>
    <t>Local:</t>
  </si>
  <si>
    <t>Item</t>
  </si>
  <si>
    <t>Código</t>
  </si>
  <si>
    <t>Fonte</t>
  </si>
  <si>
    <t>Descrição</t>
  </si>
  <si>
    <t>Unid.</t>
  </si>
  <si>
    <t>Quant.</t>
  </si>
  <si>
    <t>Custo Unitário (R$)</t>
  </si>
  <si>
    <t>BDI</t>
  </si>
  <si>
    <t>Preço Total (R$)</t>
  </si>
  <si>
    <t>Mão de Obra</t>
  </si>
  <si>
    <t>Total</t>
  </si>
  <si>
    <t xml:space="preserve"> TOTAL GERAL DO ORÇAMENTO R$</t>
  </si>
  <si>
    <t>Observações:</t>
  </si>
  <si>
    <t>Processo SEI:</t>
  </si>
  <si>
    <t>Objeto:</t>
  </si>
  <si>
    <t>Encargos sociais SINAPI (hora):</t>
  </si>
  <si>
    <t>Encargos sociais SINAPI (mês):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</si>
  <si>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</si>
  <si>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</si>
  <si>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</si>
  <si>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</si>
  <si>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</si>
  <si>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</si>
  <si>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</si>
  <si>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</si>
  <si>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</si>
  <si>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</si>
  <si>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</si>
  <si>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</si>
  <si>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</si>
  <si>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</si>
  <si>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</si>
  <si>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</si>
  <si>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</si>
  <si>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</si>
  <si>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</si>
  <si>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</si>
  <si>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</si>
  <si>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</si>
  <si>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5.1</t>
  </si>
  <si>
    <t>CCU-01</t>
  </si>
  <si>
    <t>CCU-03</t>
  </si>
  <si>
    <t>CCU-04</t>
  </si>
  <si>
    <t>CCU-05</t>
  </si>
  <si>
    <t>CCU-06</t>
  </si>
  <si>
    <t>CCU-07</t>
  </si>
  <si>
    <t>CCU-08</t>
  </si>
  <si>
    <t>CCU-09</t>
  </si>
  <si>
    <t>CCU-10</t>
  </si>
  <si>
    <t>CCU-11</t>
  </si>
  <si>
    <t>CCU-12</t>
  </si>
  <si>
    <t>CCU-13</t>
  </si>
  <si>
    <t>CCU-14</t>
  </si>
  <si>
    <t>CCU-15</t>
  </si>
  <si>
    <t>COT-01</t>
  </si>
  <si>
    <t>COT-02</t>
  </si>
  <si>
    <t>M</t>
  </si>
  <si>
    <t>UN</t>
  </si>
  <si>
    <t>M3</t>
  </si>
  <si>
    <t>M2</t>
  </si>
  <si>
    <t>ALVENARIA DE EMBASAMENTO COM BLOCO ESTRUTURAL DE CONCRETO, DE 14X19X29CM E ARGAMASSA DE ASSENTAMENTO COM PREPARO EM BETONEIRA. AF_05/2020</t>
  </si>
  <si>
    <t>RECOMPOSIÇÃO PARCIAL DE ARAME FARPADO Nº 14 CLASSE 250, FIXADO EM CERCA COM MOURÕES DE CONCRETO - FORNECIMENTO E INSTALAÇÃO. AF_05/2020</t>
  </si>
  <si>
    <t>DIA</t>
  </si>
  <si>
    <t>Percentual de mão de obra em relação ao valor total (Ordem de Serviço nº 03/2021)</t>
  </si>
  <si>
    <t>2 - O BDI utilizado deverá respeitar o percentual máximo e diretrizes definidas pelo Decreto nº 19.224/ 2015, bem como o BDI diferenciado para o fornecimento de materiais e/ou equipamentos de natureza específica, que possam ser fornecidos por empresas com especialidades próprias e diversas da empresa a ser contratada;
3 - Foi utilizada fórmula arred em duas casas decimais para o preço total.</t>
  </si>
  <si>
    <t>LIMPEZA MANUAL DE VEGETAÇÃO EM TERRENO COM ENXADA. AF_03/2024</t>
  </si>
  <si>
    <t>LIMPEZA MECANIZADA DE CAMADA VEGETAL, VEGETAÇÃO E PEQUENAS ÁRVORES (DIÂMETRO DE TRONCO MENOR QUE 0,20 M), COM TRATOR DE ESTEIRAS. AF_03/2024</t>
  </si>
  <si>
    <t>ESCAVAÇÃO MANUAL DE VALA. AF_09/2024</t>
  </si>
  <si>
    <t>ESCAVAÇÃO MECANIZADA DE VALA COM PROFUNDIDADE ATÉ 1,5 M (MÉDIA MONTANTE E JUSANTE/UMA COMPOSIÇÃO POR TRECHO), RETROESCAV. (0,26 M3), LARGURA MENOR QUE 0,8 M, EM SOLO DE 1A CATEGORIA, LOCAIS COM BAIXO NÍVEL DE INTERFERÊNCIA. AF_09/2024</t>
  </si>
  <si>
    <t>ESCAVAÇÃO MECANIZADA DE VALA COM PROF. ATÉ 1,5 M (MÉDIA MONTANTE E JUSANTE/UMA COMPOSIÇÃO POR TRECHO), RETROESCAV. (0,26 M3), LARGURA MENOR QUE 0,8 M, EM SOLO DE 2A CATEGORIA, EM LOCAIS COM BAIXO NÍVEL DE INTERFERÊNCIA. AF_09/2024</t>
  </si>
  <si>
    <t>Material + Equipamento</t>
  </si>
  <si>
    <t>25.0.000020694-9</t>
  </si>
  <si>
    <t>Município de Porto Alegre</t>
  </si>
  <si>
    <t>Serviços Iniciais</t>
  </si>
  <si>
    <t>Escavações</t>
  </si>
  <si>
    <t>Cercamento</t>
  </si>
  <si>
    <t>Portões</t>
  </si>
  <si>
    <t>Demolição</t>
  </si>
  <si>
    <t>LOCAÇÃO DE BANHEIRO QUÍMICO (UNIDADE X DIA)</t>
  </si>
  <si>
    <t>LOCAÇÃO DE CONTAINER PARA DEPÓSITO (UNIDADE X DIA)</t>
  </si>
  <si>
    <t>FORNECIMENTO E INSTALAÇÃO DE MOURÃO DE MADEIRA ROLIÇA E ARAME FARPADO 14 BWG</t>
  </si>
  <si>
    <t>FORNECIMENTO E INSTALAÇÃO DE MOURÃO DE CONCRETO RETO ESPAÇAMENTO 3M, CRAVADOS 0,5M, COM 4 FIOS DE ARAME FARPADO Nº 14</t>
  </si>
  <si>
    <t>FORNECIMENTO E INSTALAÇÃO DE CERCAMENTO EM MOURÃO DE CONCRETO E TELA GALVANIZADA QUADRANGULAR 8 X 8</t>
  </si>
  <si>
    <t>FORNECIMENTO E INSTALAÇÃO DE PORTÃO DE MADEIRA, INCLUSO PINTURA EM VERNIZ INCOLOR</t>
  </si>
  <si>
    <t>FORNECIMENTO E INSTALAÇÃO DE PORTÃO DE FERRO EM GRADIL REDONDO, INCLUSO PINTURA EM FUNDO E ACABAMENTO SINTÉTICO</t>
  </si>
  <si>
    <t>PLACA DE IDENTIFICAÇÃO EM CHAPA DE AÇO GALVANIZADO</t>
  </si>
  <si>
    <t>PORTAO EM TELA ARAME GALVANIZADO N.12 MALHA 2" E MOLDURA EM TUBOS DE AÇO, INCLUSO FERRAGENS, 1 DEMÃO DE FUNDO E 2 DEMÃOS DE ESMALTE SINTÉTICO</t>
  </si>
  <si>
    <t>PILAR SEÇÃO 20X20CM EM CONCRETO ARMADO FCK=25MPA</t>
  </si>
  <si>
    <t>DEMOLIÇÃO DE GRADIL DE CONCRETO, INCLUSO LIMPEZA</t>
  </si>
  <si>
    <t>MOBILIZAÇÃO E DESMOBILIZAÇÃO DE MAQUINÁRIO PARA EXECUÇÃO DE LIMPEZA MECANIZADA DE CAMADA VEGETAL</t>
  </si>
  <si>
    <t>MURO DE GRADIL CONCRETO H=2,60M COM BLOCO E MICRO-ESTACA 1,5M</t>
  </si>
  <si>
    <t>MURO EM PLACAS DE CONCRETO PRÉ MOLDADO 2,6M, COM BLOCO E MICROESTACA</t>
  </si>
  <si>
    <t>TRANSPORTE CONTAINER PARA ESCRITÓRIO (INCLUSO MOBILIZAÇÃO, INSTALAÇÃO E DESMOBILIZAÇÃO)</t>
  </si>
  <si>
    <t>Subtotal Serviços Iniciais</t>
  </si>
  <si>
    <t>Subtotal Escavações</t>
  </si>
  <si>
    <t>METRO ADICIONAL DE ESTACA PARA GRADIL DE CONCRETO, DIÂMETRO DE 25 CM</t>
  </si>
  <si>
    <t>Subtotal Cercamento</t>
  </si>
  <si>
    <t>Subtotal Portões</t>
  </si>
  <si>
    <t>Subtotal Demolição</t>
  </si>
  <si>
    <t>1 - Foi utilizada data base SINAPI jan/2025;</t>
  </si>
  <si>
    <t>Registro de preços para execução de cercamento de áreas pertencentes à Administração Direta e Indireta do município de Porto Alegre</t>
  </si>
  <si>
    <t>Preço Unitário
(R$)</t>
  </si>
  <si>
    <t>Responsável Técnico:</t>
  </si>
  <si>
    <t>Título:</t>
  </si>
  <si>
    <t>Matrícula:</t>
  </si>
  <si>
    <t>CREA-RS:</t>
  </si>
  <si>
    <r>
      <rPr>
        <b/>
        <sz val="20"/>
        <color theme="1"/>
        <rFont val="Arial"/>
        <family val="2"/>
      </rPr>
      <t>PE 060/2025</t>
    </r>
    <r>
      <rPr>
        <b/>
        <sz val="16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REGISTRO DE PREÇOS DE CERCAMENTO</t>
    </r>
    <r>
      <rPr>
        <b/>
        <sz val="16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Vigência da Ata: de 16/05/2025 a 15/05/2026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</si>
</sst>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-416]mmm\-yy"/>
    <numFmt numFmtId="165" formatCode="_(* #,##0.00_);_(* \(#,##0.00\);_(* \-??_);_(@_)"/>
    <numFmt numFmtId="166" formatCode="#,##0.00\ ;&quot; (&quot;#,##0.00\);&quot; -&quot;#\ ;@\ "/>
  </numFmts>
  <fonts count="22">
    <font>
      <sz val="11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b/>
      <sz val="10"/>
      <color rgb="FFD8D8D8"/>
      <name val="Arial"/>
      <family val="2"/>
    </font>
    <font>
      <sz val="8"/>
      <color theme="1"/>
      <name val="Arial"/>
      <family val="2"/>
    </font>
    <font>
      <sz val="8"/>
      <color theme="1"/>
      <name val="Arial1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Century Gothic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D8D8D8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1" fillId="0" borderId="4"/>
    <xf numFmtId="9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4"/>
    <xf numFmtId="0" fontId="19" fillId="0" borderId="4"/>
  </cellStyleXfs>
  <cellXfs count="138">
    <xf numFmtId="0" fontId="0" fillId="0" borderId="0" xfId="0"/>
    <xf numFmtId="4" fontId="10" fillId="6" borderId="7" xfId="0" applyNumberFormat="1" applyFont="1" applyFill="1" applyBorder="1" applyAlignment="1" applyProtection="1">
      <alignment horizontal="center" vertical="center" wrapText="1"/>
      <protection locked="0"/>
    </xf>
    <xf numFmtId="9" fontId="12" fillId="5" borderId="27" xfId="4" applyFont="1" applyFill="1" applyBorder="1" applyAlignment="1" applyProtection="1">
      <alignment horizontal="center" vertical="center"/>
    </xf>
    <xf numFmtId="10" fontId="12" fillId="5" borderId="27" xfId="4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64" fontId="2" fillId="2" borderId="34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10" fontId="2" fillId="2" borderId="3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right" vertical="center"/>
    </xf>
    <xf numFmtId="10" fontId="2" fillId="2" borderId="36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3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left" vertical="center"/>
    </xf>
    <xf numFmtId="0" fontId="7" fillId="5" borderId="24" xfId="0" applyFont="1" applyFill="1" applyBorder="1" applyAlignment="1">
      <alignment vertical="center"/>
    </xf>
    <xf numFmtId="0" fontId="2" fillId="5" borderId="24" xfId="0" applyFont="1" applyFill="1" applyBorder="1" applyAlignment="1">
      <alignment horizontal="center" vertical="center"/>
    </xf>
    <xf numFmtId="165" fontId="9" fillId="5" borderId="41" xfId="0" applyNumberFormat="1" applyFont="1" applyFill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10" fontId="10" fillId="0" borderId="7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10" fillId="0" borderId="43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 vertical="center"/>
    </xf>
    <xf numFmtId="165" fontId="10" fillId="0" borderId="45" xfId="0" applyNumberFormat="1" applyFont="1" applyBorder="1" applyAlignment="1">
      <alignment horizontal="center" vertical="center"/>
    </xf>
    <xf numFmtId="0" fontId="7" fillId="5" borderId="40" xfId="0" applyFont="1" applyFill="1" applyBorder="1" applyAlignment="1">
      <alignment horizontal="right" vertical="center" wrapText="1"/>
    </xf>
    <xf numFmtId="0" fontId="7" fillId="5" borderId="24" xfId="0" applyFont="1" applyFill="1" applyBorder="1" applyAlignment="1">
      <alignment horizontal="right" vertical="center" wrapText="1"/>
    </xf>
    <xf numFmtId="0" fontId="12" fillId="5" borderId="24" xfId="0" applyFont="1" applyFill="1" applyBorder="1" applyAlignment="1">
      <alignment horizontal="right" vertical="center"/>
    </xf>
    <xf numFmtId="4" fontId="12" fillId="5" borderId="12" xfId="0" applyNumberFormat="1" applyFont="1" applyFill="1" applyBorder="1" applyAlignment="1">
      <alignment horizontal="center" vertical="center"/>
    </xf>
    <xf numFmtId="4" fontId="7" fillId="5" borderId="46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166" fontId="11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10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49" fontId="13" fillId="5" borderId="47" xfId="0" applyNumberFormat="1" applyFont="1" applyFill="1" applyBorder="1" applyAlignment="1">
      <alignment horizontal="right" vertical="center" wrapText="1"/>
    </xf>
    <xf numFmtId="49" fontId="13" fillId="5" borderId="31" xfId="0" applyNumberFormat="1" applyFont="1" applyFill="1" applyBorder="1" applyAlignment="1">
      <alignment horizontal="right" vertical="center" wrapText="1"/>
    </xf>
    <xf numFmtId="0" fontId="7" fillId="5" borderId="31" xfId="0" applyFont="1" applyFill="1" applyBorder="1" applyAlignment="1">
      <alignment horizontal="right" vertical="center" wrapText="1"/>
    </xf>
    <xf numFmtId="0" fontId="2" fillId="5" borderId="31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right" vertical="center"/>
    </xf>
    <xf numFmtId="4" fontId="12" fillId="5" borderId="32" xfId="0" applyNumberFormat="1" applyFont="1" applyFill="1" applyBorder="1" applyAlignment="1">
      <alignment horizontal="center" vertical="center"/>
    </xf>
    <xf numFmtId="4" fontId="7" fillId="5" borderId="48" xfId="0" applyNumberFormat="1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vertical="center"/>
    </xf>
    <xf numFmtId="0" fontId="12" fillId="5" borderId="27" xfId="0" applyFont="1" applyFill="1" applyBorder="1" applyAlignment="1">
      <alignment vertical="center"/>
    </xf>
    <xf numFmtId="0" fontId="12" fillId="5" borderId="27" xfId="0" applyFont="1" applyFill="1" applyBorder="1" applyAlignment="1">
      <alignment horizontal="right" vertical="center"/>
    </xf>
    <xf numFmtId="4" fontId="12" fillId="5" borderId="27" xfId="0" applyNumberFormat="1" applyFont="1" applyFill="1" applyBorder="1" applyAlignment="1">
      <alignment horizontal="center" vertical="center"/>
    </xf>
    <xf numFmtId="4" fontId="7" fillId="5" borderId="2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7" fillId="2" borderId="35" xfId="0" applyFont="1" applyFill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7" fillId="3" borderId="37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2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4" fontId="7" fillId="3" borderId="2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4" fontId="7" fillId="3" borderId="14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7" fillId="3" borderId="21" xfId="0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" fontId="2" fillId="2" borderId="4" xfId="0" applyNumberFormat="1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7" fillId="2" borderId="25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</cellXfs>
  <cellStyles count="7">
    <cellStyle name="Moeda 2" xfId="3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  <cellStyle name="Normal 4" xfId="6" xr:uid="{3AE28D7C-1191-4172-AAF2-18B9DDE6BACB}"/>
    <cellStyle name="Porcentagem" xfId="4" builtinId="5"/>
    <cellStyle name="Porcentagem 2" xfId="2" xr:uid="{00000000-0005-0000-0000-000007000000}"/>
  </cellStyles>
  <dxfs count="1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548DD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123825</xdr:colOff>
      <xdr:row>1</xdr:row>
      <xdr:rowOff>200024</xdr:rowOff>
    </xdr:from>
    <xdr:ext cx="828675" cy="819151"/>
    <xdr:pic>
      <xdr:nvPicPr>
        <xdr:cNvPr id="2" name="image2.gif">
          <a:extLst>
            <a:ext uri="{FF2B5EF4-FFF2-40B4-BE49-F238E27FC236}">
              <a16:creationId xmlns:a16="http://schemas.microsoft.com/office/drawing/2014/main" id="{D5501C97-4FD7-452B-B84E-DCC360A515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295274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0">
    <tabColor rgb="FF548DD4"/>
  </sheetPr>
  <dimension ref="A1:AC67"/>
  <sheetViews>
    <sheetView showGridLines="0" tabSelected="1" zoomScaleNormal="100" workbookViewId="0">
      <selection activeCell="G11" sqref="G11"/>
    </sheetView>
  </sheetViews>
  <sheetFormatPr defaultColWidth="12.625" defaultRowHeight="15" customHeight="1"/>
  <cols>
    <col min="1" max="1" width="1.25" style="8" customWidth="1"/>
    <col min="2" max="2" width="6.625" style="8" customWidth="1"/>
    <col min="3" max="4" width="8.625" style="8" customWidth="1"/>
    <col min="5" max="5" width="60.625" style="8" customWidth="1"/>
    <col min="6" max="6" width="6.5" style="8" customWidth="1"/>
    <col min="7" max="7" width="9.625" style="8" customWidth="1"/>
    <col min="8" max="8" width="7.125" style="8" hidden="1" customWidth="1"/>
    <col min="9" max="9" width="10.625" style="8" customWidth="1"/>
    <col min="10" max="10" width="11.625" style="8" customWidth="1"/>
    <col min="11" max="11" width="10.625" style="8" customWidth="1"/>
    <col min="12" max="12" width="8.625" style="8" customWidth="1"/>
    <col min="13" max="13" width="10.625" style="8" customWidth="1"/>
    <col min="14" max="14" width="8.5" style="8" hidden="1" customWidth="1"/>
    <col min="15" max="15" width="10.625" style="8" customWidth="1"/>
    <col min="16" max="16" width="11.625" style="8" customWidth="1"/>
    <col min="17" max="17" width="12.625" style="8" customWidth="1"/>
    <col min="18" max="18" width="50.625" style="8" customWidth="1"/>
    <col min="19" max="19" width="1.75" style="8" hidden="1" customWidth="1"/>
    <col min="20" max="20" width="4.875" style="8" hidden="1" customWidth="1"/>
    <col min="21" max="21" width="6.125" style="8" hidden="1" customWidth="1"/>
    <col min="22" max="22" width="4" style="8" hidden="1" customWidth="1"/>
    <col min="23" max="23" width="2.625" style="8" hidden="1" customWidth="1"/>
    <col min="24" max="26" width="7.625" style="7" customWidth="1"/>
    <col min="27" max="29" width="12.625" style="7"/>
    <col min="30" max="16384" width="12.625" style="8"/>
  </cols>
  <sheetData>
    <row r="1" spans="1:26" ht="7.5" customHeight="1">
      <c r="A1" s="4"/>
      <c r="B1" s="99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5"/>
      <c r="S1" s="5"/>
      <c r="T1" s="5"/>
      <c r="U1" s="5"/>
      <c r="V1" s="5"/>
      <c r="W1" s="5"/>
      <c r="X1" s="5"/>
      <c r="Y1" s="5"/>
      <c r="Z1" s="6"/>
    </row>
    <row r="2" spans="1:26" ht="100.5" customHeight="1">
      <c r="B2" s="100" t="s">
        <v>112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5"/>
      <c r="S2" s="5"/>
      <c r="T2" s="5"/>
      <c r="U2" s="5"/>
      <c r="V2" s="5"/>
      <c r="W2" s="5"/>
      <c r="X2" s="5"/>
      <c r="Y2" s="5"/>
      <c r="Z2" s="6"/>
    </row>
    <row r="3" spans="1:26" ht="22.5" customHeight="1">
      <c r="B3" s="102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03"/>
      <c r="R3" s="5"/>
      <c r="S3" s="5"/>
      <c r="T3" s="5"/>
      <c r="U3" s="5"/>
      <c r="V3" s="5"/>
      <c r="W3" s="5"/>
      <c r="X3" s="5"/>
      <c r="Y3" s="5"/>
      <c r="Z3" s="6"/>
    </row>
    <row r="4" spans="1:26" ht="22.5" customHeight="1">
      <c r="B4" s="105" t="s">
        <v>19</v>
      </c>
      <c r="C4" s="118"/>
      <c r="D4" s="104" t="s">
        <v>77</v>
      </c>
      <c r="E4" s="96"/>
      <c r="F4" s="96"/>
      <c r="G4" s="96"/>
      <c r="H4" s="96"/>
      <c r="I4" s="96"/>
      <c r="J4" s="96"/>
      <c r="K4" s="96"/>
      <c r="L4" s="96"/>
      <c r="M4" s="96"/>
      <c r="N4" s="10"/>
      <c r="O4" s="10"/>
      <c r="P4" s="9" t="s">
        <v>3</v>
      </c>
      <c r="Q4" s="11"/>
      <c r="R4" s="5"/>
      <c r="S4" s="5"/>
      <c r="T4" s="5"/>
      <c r="U4" s="5"/>
      <c r="V4" s="5"/>
      <c r="W4" s="5"/>
      <c r="X4" s="5"/>
      <c r="Y4" s="5"/>
      <c r="Z4" s="6"/>
    </row>
    <row r="5" spans="1:26" ht="22.5" customHeight="1">
      <c r="B5" s="105" t="s">
        <v>20</v>
      </c>
      <c r="C5" s="106"/>
      <c r="D5" s="104" t="s">
        <v>106</v>
      </c>
      <c r="E5" s="104"/>
      <c r="F5" s="104"/>
      <c r="G5" s="104"/>
      <c r="H5" s="104"/>
      <c r="I5" s="104"/>
      <c r="J5" s="104"/>
      <c r="K5" s="104"/>
      <c r="L5" s="104"/>
      <c r="M5" s="12"/>
      <c r="N5" s="12"/>
      <c r="O5" s="12"/>
      <c r="P5" s="12" t="s">
        <v>21</v>
      </c>
      <c r="Q5" s="13">
        <v>1.1284000000000001</v>
      </c>
      <c r="R5" s="5"/>
      <c r="S5" s="5"/>
      <c r="T5" s="5"/>
      <c r="U5" s="5"/>
      <c r="V5" s="5"/>
      <c r="W5" s="5"/>
      <c r="X5" s="5"/>
      <c r="Y5" s="5"/>
      <c r="Z5" s="6"/>
    </row>
    <row r="6" spans="1:26" ht="22.5" customHeight="1">
      <c r="B6" s="107" t="s">
        <v>5</v>
      </c>
      <c r="C6" s="108"/>
      <c r="D6" s="117" t="s">
        <v>78</v>
      </c>
      <c r="E6" s="117"/>
      <c r="F6" s="117"/>
      <c r="G6" s="117"/>
      <c r="H6" s="117"/>
      <c r="I6" s="117"/>
      <c r="J6" s="117"/>
      <c r="K6" s="117"/>
      <c r="L6" s="117"/>
      <c r="M6" s="14"/>
      <c r="N6" s="14"/>
      <c r="O6" s="14"/>
      <c r="P6" s="14" t="s">
        <v>22</v>
      </c>
      <c r="Q6" s="15">
        <v>0.69950000000000001</v>
      </c>
      <c r="R6" s="5"/>
      <c r="S6" s="5"/>
      <c r="T6" s="5"/>
      <c r="U6" s="5"/>
      <c r="V6" s="5"/>
      <c r="W6" s="5"/>
      <c r="X6" s="5"/>
      <c r="Y6" s="5"/>
      <c r="Z6" s="6"/>
    </row>
    <row r="7" spans="1:26" ht="22.5" customHeight="1">
      <c r="B7" s="109" t="s">
        <v>6</v>
      </c>
      <c r="C7" s="122" t="s">
        <v>7</v>
      </c>
      <c r="D7" s="122" t="s">
        <v>8</v>
      </c>
      <c r="E7" s="123" t="s">
        <v>9</v>
      </c>
      <c r="F7" s="123" t="s">
        <v>10</v>
      </c>
      <c r="G7" s="116" t="s">
        <v>11</v>
      </c>
      <c r="H7" s="111" t="s">
        <v>12</v>
      </c>
      <c r="I7" s="112"/>
      <c r="J7" s="112"/>
      <c r="K7" s="113"/>
      <c r="L7" s="114" t="s">
        <v>13</v>
      </c>
      <c r="M7" s="116" t="s">
        <v>107</v>
      </c>
      <c r="N7" s="120" t="s">
        <v>14</v>
      </c>
      <c r="O7" s="112"/>
      <c r="P7" s="112"/>
      <c r="Q7" s="121"/>
      <c r="R7" s="5"/>
      <c r="S7" s="5"/>
      <c r="T7" s="5"/>
      <c r="U7" s="5"/>
      <c r="V7" s="119"/>
      <c r="W7" s="96"/>
      <c r="X7" s="97"/>
      <c r="Y7" s="5"/>
      <c r="Z7" s="6"/>
    </row>
    <row r="8" spans="1:26" ht="30" customHeight="1">
      <c r="B8" s="110"/>
      <c r="C8" s="115"/>
      <c r="D8" s="115"/>
      <c r="E8" s="115"/>
      <c r="F8" s="115"/>
      <c r="G8" s="115"/>
      <c r="H8" s="16"/>
      <c r="I8" s="16" t="s">
        <v>15</v>
      </c>
      <c r="J8" s="16" t="s">
        <v>76</v>
      </c>
      <c r="K8" s="16" t="s">
        <v>16</v>
      </c>
      <c r="L8" s="115"/>
      <c r="M8" s="115"/>
      <c r="N8" s="16"/>
      <c r="O8" s="16" t="s">
        <v>15</v>
      </c>
      <c r="P8" s="16" t="s">
        <v>76</v>
      </c>
      <c r="Q8" s="17" t="s">
        <v>16</v>
      </c>
      <c r="R8" s="18"/>
      <c r="S8" s="18"/>
      <c r="T8" s="18"/>
      <c r="U8" s="18"/>
      <c r="V8" s="19"/>
      <c r="W8" s="19"/>
      <c r="X8" s="20"/>
      <c r="Y8" s="18"/>
      <c r="Z8" s="21"/>
    </row>
    <row r="9" spans="1:26" ht="6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4"/>
      <c r="M9" s="23"/>
      <c r="N9" s="23"/>
      <c r="O9" s="23"/>
      <c r="P9" s="23"/>
      <c r="Q9" s="25"/>
      <c r="R9" s="5"/>
      <c r="S9" s="5"/>
      <c r="T9" s="5"/>
      <c r="U9" s="5"/>
      <c r="V9" s="5"/>
      <c r="W9" s="5"/>
      <c r="X9" s="5"/>
      <c r="Y9" s="5"/>
      <c r="Z9" s="6"/>
    </row>
    <row r="10" spans="1:26" ht="15" customHeight="1">
      <c r="B10" s="26">
        <v>1</v>
      </c>
      <c r="C10" s="27"/>
      <c r="D10" s="27"/>
      <c r="E10" s="28" t="s">
        <v>79</v>
      </c>
      <c r="F10" s="28"/>
      <c r="G10" s="28"/>
      <c r="H10" s="28"/>
      <c r="I10" s="28"/>
      <c r="J10" s="28"/>
      <c r="K10" s="28"/>
      <c r="L10" s="29"/>
      <c r="M10" s="28"/>
      <c r="N10" s="28"/>
      <c r="O10" s="28"/>
      <c r="P10" s="28"/>
      <c r="Q10" s="30">
        <f>Q19</f>
        <v>0</v>
      </c>
      <c r="R10" s="5"/>
      <c r="S10" s="5"/>
      <c r="T10" s="5"/>
      <c r="U10" s="5"/>
      <c r="V10" s="5"/>
      <c r="W10" s="5"/>
      <c r="X10" s="5"/>
      <c r="Y10" s="5"/>
      <c r="Z10" s="6"/>
    </row>
    <row r="11" spans="1:26" ht="30" customHeight="1">
      <c r="B11" s="31" t="s">
        <v>23</v>
      </c>
      <c r="C11" s="32" t="s">
        <v>53</v>
      </c>
      <c r="D11" s="33" t="s">
        <v>2</v>
      </c>
      <c r="E11" s="34" t="s">
        <v>91</v>
      </c>
      <c r="F11" s="32" t="s">
        <v>65</v>
      </c>
      <c r="G11" s="1"/>
      <c r="H11" s="35"/>
      <c r="I11" s="35">
        <v>10</v>
      </c>
      <c r="J11" s="35">
        <v>150</v>
      </c>
      <c r="K11" s="35">
        <f>J11+I11</f>
        <v>160</v>
      </c>
      <c r="L11" s="36">
        <v>0.2215</v>
      </c>
      <c r="M11" s="37">
        <f>IFERROR(IF(L11="-",(ROUND(K11,2)),(ROUND(K11*(1+L11),2))),"-")</f>
        <v>195.44</v>
      </c>
      <c r="N11" s="37"/>
      <c r="O11" s="37">
        <f>IF(($J11=0),$Q11,IF(I11=0,0,IF($L11&lt;&gt;"-",IFERROR(TRUNC(TRUNC((I11*(1+$L11)),2)*$G11,2),0),IFERROR(TRUNC(I11*$G11,2),0))))</f>
        <v>0</v>
      </c>
      <c r="P11" s="37">
        <f>IF(J11=0,0,Q11-O11)</f>
        <v>0</v>
      </c>
      <c r="Q11" s="38">
        <f>IFERROR(ROUND(ROUND(M11,2)*ROUND(G11,2),2),0)</f>
        <v>0</v>
      </c>
      <c r="R11" s="94" t="str">
        <f t="shared" ref="R11:R17" si="0">IF(AND(AND(G11&lt;&gt;"",G11&lt;&gt;0),AND(OR(G$29="",G$29=0),OR(G$30="",G$30=0),OR(G$31="",G$31=0),OR(G$32="",G$32=0),OR(G$33="",G$33=0),OR(G$34="",G$34=0),OR(G$35="",G$35=0),OR(G$36="",G$36=0),OR(G$37="",G$37=0),OR(G$42="",G$42=0),OR(G$43="",G$43=0),OR(G$44="",G$44=0))),"Item deve ser solicitado somente para auxiliar na execução dos itens 3 e/ou 4, não podendo ser utilizado isoladamente.","")</f>
        <v/>
      </c>
      <c r="S11" s="5"/>
      <c r="T11" s="5" t="str">
        <f t="shared" ref="T11:T49" si="1">B11</f>
        <v>1.1</v>
      </c>
      <c r="U11" s="5" t="b">
        <f>IF(J11=0,Q11-O11)</f>
        <v>0</v>
      </c>
      <c r="V11" s="5"/>
      <c r="W11" s="5"/>
      <c r="X11" s="5"/>
      <c r="Y11" s="5"/>
      <c r="Z11" s="6"/>
    </row>
    <row r="12" spans="1:26" ht="30" customHeight="1">
      <c r="B12" s="31" t="s">
        <v>24</v>
      </c>
      <c r="C12" s="32">
        <v>98524</v>
      </c>
      <c r="D12" s="33" t="s">
        <v>0</v>
      </c>
      <c r="E12" s="34" t="s">
        <v>71</v>
      </c>
      <c r="F12" s="32" t="s">
        <v>65</v>
      </c>
      <c r="G12" s="1"/>
      <c r="H12" s="35"/>
      <c r="I12" s="35">
        <v>2</v>
      </c>
      <c r="J12" s="35">
        <v>0.4</v>
      </c>
      <c r="K12" s="35">
        <f t="shared" ref="K12:K16" si="2">J12+I12</f>
        <v>2.4</v>
      </c>
      <c r="L12" s="36">
        <v>0.2215</v>
      </c>
      <c r="M12" s="37">
        <f t="shared" ref="M12:M17" si="3">IFERROR(IF(L12="-",(ROUND(K12,2)),(ROUND(K12*(1+L12),2))),"-")</f>
        <v>2.93</v>
      </c>
      <c r="N12" s="37"/>
      <c r="O12" s="37">
        <f t="shared" ref="O12:O17" si="4">IF(AND($H12=0,$J12=0),$Q12,IF(I12=0,0,IF($L12&lt;&gt;"-",IFERROR(TRUNC(TRUNC((I12*(1+$L12)),2)*$G12,2),0),IFERROR(TRUNC(I12*$G12,2),0))))</f>
        <v>0</v>
      </c>
      <c r="P12" s="37">
        <f t="shared" ref="P12:P17" si="5">IF(J12=0,0,Q12-O12-N12)</f>
        <v>0</v>
      </c>
      <c r="Q12" s="38">
        <f t="shared" ref="Q12:Q17" si="6">IFERROR(ROUND(ROUND(M12,2)*ROUND(G12,2),2),0)</f>
        <v>0</v>
      </c>
      <c r="R12" s="94" t="str">
        <f t="shared" si="0"/>
        <v/>
      </c>
      <c r="S12" s="5"/>
      <c r="T12" s="5" t="str">
        <f t="shared" si="1"/>
        <v>1.2</v>
      </c>
      <c r="U12" s="5" t="b">
        <f t="shared" ref="U12:U17" si="7">IF(J12=0,Q12-O12)</f>
        <v>0</v>
      </c>
      <c r="V12" s="5"/>
      <c r="W12" s="5"/>
      <c r="X12" s="5"/>
      <c r="Y12" s="5"/>
      <c r="Z12" s="6"/>
    </row>
    <row r="13" spans="1:26" ht="30" customHeight="1">
      <c r="B13" s="31" t="s">
        <v>25</v>
      </c>
      <c r="C13" s="32" t="s">
        <v>46</v>
      </c>
      <c r="D13" s="33" t="s">
        <v>2</v>
      </c>
      <c r="E13" s="34" t="s">
        <v>84</v>
      </c>
      <c r="F13" s="32" t="s">
        <v>68</v>
      </c>
      <c r="G13" s="1"/>
      <c r="H13" s="35"/>
      <c r="I13" s="35">
        <v>0</v>
      </c>
      <c r="J13" s="35">
        <v>50</v>
      </c>
      <c r="K13" s="35">
        <f t="shared" si="2"/>
        <v>50</v>
      </c>
      <c r="L13" s="36">
        <v>0.13700000000000001</v>
      </c>
      <c r="M13" s="37">
        <f t="shared" si="3"/>
        <v>56.85</v>
      </c>
      <c r="N13" s="37"/>
      <c r="O13" s="37">
        <f t="shared" si="4"/>
        <v>0</v>
      </c>
      <c r="P13" s="37">
        <f t="shared" si="5"/>
        <v>0</v>
      </c>
      <c r="Q13" s="38">
        <f t="shared" si="6"/>
        <v>0</v>
      </c>
      <c r="R13" s="94" t="str">
        <f t="shared" si="0"/>
        <v/>
      </c>
      <c r="S13" s="5"/>
      <c r="T13" s="5" t="str">
        <f t="shared" si="1"/>
        <v>1.3</v>
      </c>
      <c r="U13" s="5" t="b">
        <f t="shared" si="7"/>
        <v>0</v>
      </c>
      <c r="V13" s="5"/>
      <c r="W13" s="5"/>
      <c r="X13" s="5"/>
      <c r="Y13" s="5"/>
      <c r="Z13" s="6"/>
    </row>
    <row r="14" spans="1:26" ht="30" customHeight="1">
      <c r="B14" s="31" t="s">
        <v>26</v>
      </c>
      <c r="C14" s="32" t="s">
        <v>47</v>
      </c>
      <c r="D14" s="33" t="s">
        <v>2</v>
      </c>
      <c r="E14" s="34" t="s">
        <v>85</v>
      </c>
      <c r="F14" s="32" t="s">
        <v>68</v>
      </c>
      <c r="G14" s="1"/>
      <c r="H14" s="35"/>
      <c r="I14" s="35">
        <v>0</v>
      </c>
      <c r="J14" s="35">
        <v>15</v>
      </c>
      <c r="K14" s="35">
        <f t="shared" si="2"/>
        <v>15</v>
      </c>
      <c r="L14" s="36">
        <v>0.13700000000000001</v>
      </c>
      <c r="M14" s="37">
        <f t="shared" si="3"/>
        <v>17.059999999999999</v>
      </c>
      <c r="N14" s="37"/>
      <c r="O14" s="37">
        <f t="shared" si="4"/>
        <v>0</v>
      </c>
      <c r="P14" s="37">
        <f t="shared" si="5"/>
        <v>0</v>
      </c>
      <c r="Q14" s="38">
        <f t="shared" si="6"/>
        <v>0</v>
      </c>
      <c r="R14" s="94" t="str">
        <f t="shared" si="0"/>
        <v/>
      </c>
      <c r="S14" s="5"/>
      <c r="T14" s="5" t="str">
        <f t="shared" si="1"/>
        <v>1.4</v>
      </c>
      <c r="U14" s="5" t="b">
        <f t="shared" si="7"/>
        <v>0</v>
      </c>
      <c r="V14" s="5"/>
      <c r="W14" s="5"/>
      <c r="X14" s="5"/>
      <c r="Y14" s="5"/>
      <c r="Z14" s="6"/>
    </row>
    <row r="15" spans="1:26" ht="30" customHeight="1">
      <c r="B15" s="31" t="s">
        <v>27</v>
      </c>
      <c r="C15" s="32">
        <v>98525</v>
      </c>
      <c r="D15" s="33" t="s">
        <v>0</v>
      </c>
      <c r="E15" s="34" t="s">
        <v>72</v>
      </c>
      <c r="F15" s="32" t="s">
        <v>65</v>
      </c>
      <c r="G15" s="1"/>
      <c r="H15" s="35"/>
      <c r="I15" s="35">
        <v>0.11</v>
      </c>
      <c r="J15" s="35">
        <v>0.3</v>
      </c>
      <c r="K15" s="35">
        <f t="shared" si="2"/>
        <v>0.41</v>
      </c>
      <c r="L15" s="36">
        <v>0.2215</v>
      </c>
      <c r="M15" s="37">
        <f t="shared" si="3"/>
        <v>0.5</v>
      </c>
      <c r="N15" s="37"/>
      <c r="O15" s="37">
        <f t="shared" si="4"/>
        <v>0</v>
      </c>
      <c r="P15" s="37">
        <f t="shared" si="5"/>
        <v>0</v>
      </c>
      <c r="Q15" s="38">
        <f t="shared" si="6"/>
        <v>0</v>
      </c>
      <c r="R15" s="94" t="str">
        <f t="shared" si="0"/>
        <v/>
      </c>
      <c r="S15" s="5"/>
      <c r="T15" s="5" t="str">
        <f t="shared" si="1"/>
        <v>1.5</v>
      </c>
      <c r="U15" s="5" t="b">
        <f t="shared" si="7"/>
        <v>0</v>
      </c>
      <c r="V15" s="5"/>
      <c r="W15" s="5"/>
      <c r="X15" s="5"/>
      <c r="Y15" s="5"/>
      <c r="Z15" s="6"/>
    </row>
    <row r="16" spans="1:26" ht="30" customHeight="1">
      <c r="B16" s="31" t="s">
        <v>28</v>
      </c>
      <c r="C16" s="32" t="s">
        <v>56</v>
      </c>
      <c r="D16" s="33" t="s">
        <v>2</v>
      </c>
      <c r="E16" s="34" t="s">
        <v>98</v>
      </c>
      <c r="F16" s="32" t="s">
        <v>63</v>
      </c>
      <c r="G16" s="1"/>
      <c r="H16" s="35"/>
      <c r="I16" s="35">
        <v>0</v>
      </c>
      <c r="J16" s="35">
        <v>150</v>
      </c>
      <c r="K16" s="35">
        <f t="shared" si="2"/>
        <v>150</v>
      </c>
      <c r="L16" s="36">
        <v>0.13700000000000001</v>
      </c>
      <c r="M16" s="37">
        <f t="shared" si="3"/>
        <v>170.55</v>
      </c>
      <c r="N16" s="37"/>
      <c r="O16" s="37">
        <f t="shared" si="4"/>
        <v>0</v>
      </c>
      <c r="P16" s="37">
        <f t="shared" si="5"/>
        <v>0</v>
      </c>
      <c r="Q16" s="38">
        <f t="shared" si="6"/>
        <v>0</v>
      </c>
      <c r="R16" s="94" t="str">
        <f t="shared" si="0"/>
        <v/>
      </c>
      <c r="S16" s="5"/>
      <c r="T16" s="5" t="str">
        <f t="shared" si="1"/>
        <v>1.6</v>
      </c>
      <c r="U16" s="5" t="b">
        <f t="shared" si="7"/>
        <v>0</v>
      </c>
      <c r="V16" s="5"/>
      <c r="W16" s="5"/>
      <c r="X16" s="5"/>
      <c r="Y16" s="5"/>
      <c r="Z16" s="6"/>
    </row>
    <row r="17" spans="2:26" ht="30" customHeight="1">
      <c r="B17" s="31" t="s">
        <v>29</v>
      </c>
      <c r="C17" s="32" t="s">
        <v>58</v>
      </c>
      <c r="D17" s="33" t="s">
        <v>2</v>
      </c>
      <c r="E17" s="34" t="s">
        <v>95</v>
      </c>
      <c r="F17" s="32" t="s">
        <v>63</v>
      </c>
      <c r="G17" s="1"/>
      <c r="H17" s="35"/>
      <c r="I17" s="35">
        <v>0</v>
      </c>
      <c r="J17" s="35">
        <v>1000</v>
      </c>
      <c r="K17" s="35">
        <f>J17+I17</f>
        <v>1000</v>
      </c>
      <c r="L17" s="36">
        <v>0.13700000000000001</v>
      </c>
      <c r="M17" s="37">
        <f t="shared" si="3"/>
        <v>1137</v>
      </c>
      <c r="N17" s="37"/>
      <c r="O17" s="37">
        <f t="shared" si="4"/>
        <v>0</v>
      </c>
      <c r="P17" s="37">
        <f t="shared" si="5"/>
        <v>0</v>
      </c>
      <c r="Q17" s="38">
        <f t="shared" si="6"/>
        <v>0</v>
      </c>
      <c r="R17" s="94" t="str">
        <f t="shared" si="0"/>
        <v/>
      </c>
      <c r="S17" s="5"/>
      <c r="T17" s="5" t="str">
        <f t="shared" si="1"/>
        <v>1.7</v>
      </c>
      <c r="U17" s="5" t="b">
        <f t="shared" si="7"/>
        <v>0</v>
      </c>
      <c r="V17" s="5"/>
      <c r="W17" s="5"/>
      <c r="X17" s="5"/>
      <c r="Y17" s="5"/>
      <c r="Z17" s="6"/>
    </row>
    <row r="18" spans="2:26" ht="7.5" customHeight="1">
      <c r="B18" s="40"/>
      <c r="C18" s="41"/>
      <c r="D18" s="42"/>
      <c r="E18" s="43"/>
      <c r="F18" s="44"/>
      <c r="G18" s="45"/>
      <c r="H18" s="46"/>
      <c r="I18" s="46"/>
      <c r="J18" s="46"/>
      <c r="K18" s="47"/>
      <c r="L18" s="48"/>
      <c r="M18" s="49"/>
      <c r="N18" s="49"/>
      <c r="O18" s="49"/>
      <c r="P18" s="49"/>
      <c r="Q18" s="50"/>
      <c r="R18" s="5"/>
      <c r="S18" s="5"/>
      <c r="T18" s="5">
        <f t="shared" si="1"/>
        <v>0</v>
      </c>
      <c r="U18" s="5">
        <f t="shared" ref="U18:U24" si="8">IF(J18=0,Q18-O18)</f>
        <v>0</v>
      </c>
      <c r="V18" s="5"/>
      <c r="W18" s="5"/>
      <c r="X18" s="5"/>
      <c r="Y18" s="5"/>
      <c r="Z18" s="6"/>
    </row>
    <row r="19" spans="2:26" ht="15" customHeight="1"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29"/>
      <c r="M19" s="53" t="s">
        <v>99</v>
      </c>
      <c r="N19" s="54"/>
      <c r="O19" s="54">
        <f>SUM(O11:O18)</f>
        <v>0</v>
      </c>
      <c r="P19" s="54">
        <f>SUM(P11:P18)</f>
        <v>0</v>
      </c>
      <c r="Q19" s="55">
        <f>SUM(Q11:Q18)</f>
        <v>0</v>
      </c>
      <c r="R19" s="56"/>
      <c r="S19" s="5">
        <v>1</v>
      </c>
      <c r="T19" s="5"/>
      <c r="U19" s="5">
        <f t="shared" si="8"/>
        <v>0</v>
      </c>
      <c r="V19" s="39">
        <f>SUM(O19:P19)</f>
        <v>0</v>
      </c>
      <c r="W19" s="5" t="str">
        <f>IF(V19&lt;&gt;Q19,"erro","ok")</f>
        <v>ok</v>
      </c>
      <c r="X19" s="5"/>
      <c r="Y19" s="5"/>
      <c r="Z19" s="6"/>
    </row>
    <row r="20" spans="2:26" ht="6" customHeight="1">
      <c r="B20" s="57"/>
      <c r="C20" s="58"/>
      <c r="D20" s="59"/>
      <c r="E20" s="59"/>
      <c r="F20" s="58"/>
      <c r="G20" s="58"/>
      <c r="H20" s="58"/>
      <c r="I20" s="58"/>
      <c r="J20" s="58"/>
      <c r="K20" s="58"/>
      <c r="L20" s="24"/>
      <c r="M20" s="58"/>
      <c r="N20" s="58"/>
      <c r="O20" s="58"/>
      <c r="P20" s="58"/>
      <c r="Q20" s="60"/>
      <c r="R20" s="5"/>
      <c r="S20" s="5"/>
      <c r="T20" s="5">
        <f t="shared" si="1"/>
        <v>0</v>
      </c>
      <c r="U20" s="5">
        <f t="shared" si="8"/>
        <v>0</v>
      </c>
      <c r="V20" s="5"/>
      <c r="W20" s="5"/>
      <c r="X20" s="5"/>
      <c r="Y20" s="5"/>
      <c r="Z20" s="6"/>
    </row>
    <row r="21" spans="2:26" ht="15" customHeight="1">
      <c r="B21" s="26">
        <v>2</v>
      </c>
      <c r="C21" s="27"/>
      <c r="D21" s="27"/>
      <c r="E21" s="28" t="s">
        <v>80</v>
      </c>
      <c r="F21" s="28"/>
      <c r="G21" s="28"/>
      <c r="H21" s="28"/>
      <c r="I21" s="28"/>
      <c r="J21" s="28"/>
      <c r="K21" s="28"/>
      <c r="L21" s="29"/>
      <c r="M21" s="28"/>
      <c r="N21" s="28"/>
      <c r="O21" s="28"/>
      <c r="P21" s="28"/>
      <c r="Q21" s="30">
        <f>Q26</f>
        <v>0</v>
      </c>
      <c r="R21" s="5"/>
      <c r="S21" s="5"/>
      <c r="T21" s="5">
        <f t="shared" si="1"/>
        <v>2</v>
      </c>
      <c r="U21" s="5">
        <f t="shared" si="8"/>
        <v>0</v>
      </c>
      <c r="V21" s="5"/>
      <c r="W21" s="5"/>
      <c r="X21" s="5"/>
      <c r="Y21" s="5"/>
      <c r="Z21" s="6"/>
    </row>
    <row r="22" spans="2:26" ht="41.25" customHeight="1">
      <c r="B22" s="61" t="s">
        <v>30</v>
      </c>
      <c r="C22" s="32">
        <v>102326</v>
      </c>
      <c r="D22" s="62" t="s">
        <v>0</v>
      </c>
      <c r="E22" s="34" t="s">
        <v>75</v>
      </c>
      <c r="F22" s="32" t="s">
        <v>64</v>
      </c>
      <c r="G22" s="1"/>
      <c r="H22" s="35"/>
      <c r="I22" s="35">
        <v>2</v>
      </c>
      <c r="J22" s="35">
        <v>6</v>
      </c>
      <c r="K22" s="35">
        <f t="shared" ref="K22:K24" si="9">J22+I22</f>
        <v>8</v>
      </c>
      <c r="L22" s="36">
        <v>0.2215</v>
      </c>
      <c r="M22" s="37">
        <f t="shared" ref="M22:M24" si="10">IFERROR(IF(L22="-",(ROUND(K22,2)),(ROUND(K22*(1+L22),2))),"-")</f>
        <v>9.77</v>
      </c>
      <c r="N22" s="37"/>
      <c r="O22" s="37">
        <f t="shared" ref="O22:O24" si="11">IF(AND($H22=0,$J22=0),$Q22,IF(I22=0,0,IF($L22&lt;&gt;"-",IFERROR(TRUNC(TRUNC((I22*(1+$L22)),2)*$G22,2),0),IFERROR(TRUNC(I22*$G22,2),0))))</f>
        <v>0</v>
      </c>
      <c r="P22" s="37">
        <f>IF(J22=0,0,Q22-O22-N22)</f>
        <v>0</v>
      </c>
      <c r="Q22" s="38">
        <f t="shared" ref="Q22:Q24" si="12">IFERROR(ROUND(ROUND(M22,2)*ROUND(G22,2),2),0)</f>
        <v>0</v>
      </c>
      <c r="R22" s="94" t="str">
        <f>IF(AND(AND(G22&lt;&gt;"",G22&lt;&gt;0),AND(OR(G$29="",G$29=0),OR(G$30="",G$30=0),OR(G$31="",G$31=0),OR(G$32="",G$32=0),OR(G$33="",G$33=0),OR(G$34="",G$34=0),OR(G$35="",G$35=0),OR(G$36="",G$36=0),OR(G$37="",G$37=0),OR(G$42="",G$42=0),OR(G$43="",G$43=0),OR(G$44="",G$44=0))),"Item deve ser solicitado somente para auxiliar na execução dos itens 3 e/ou 4, não podendo ser utilizado isoladamente.","")</f>
        <v/>
      </c>
      <c r="S22" s="63"/>
      <c r="T22" s="5" t="str">
        <f t="shared" si="1"/>
        <v>2.1</v>
      </c>
      <c r="U22" s="5" t="b">
        <f t="shared" si="8"/>
        <v>0</v>
      </c>
      <c r="V22" s="63"/>
      <c r="W22" s="63"/>
      <c r="X22" s="63"/>
      <c r="Y22" s="63"/>
      <c r="Z22" s="64"/>
    </row>
    <row r="23" spans="2:26" ht="41.25" customHeight="1">
      <c r="B23" s="61" t="s">
        <v>31</v>
      </c>
      <c r="C23" s="65">
        <v>90105</v>
      </c>
      <c r="D23" s="62" t="s">
        <v>0</v>
      </c>
      <c r="E23" s="34" t="s">
        <v>74</v>
      </c>
      <c r="F23" s="32" t="s">
        <v>64</v>
      </c>
      <c r="G23" s="1"/>
      <c r="H23" s="35"/>
      <c r="I23" s="35">
        <v>2</v>
      </c>
      <c r="J23" s="35">
        <v>4</v>
      </c>
      <c r="K23" s="35">
        <f t="shared" si="9"/>
        <v>6</v>
      </c>
      <c r="L23" s="36">
        <v>0.2215</v>
      </c>
      <c r="M23" s="37">
        <f t="shared" si="10"/>
        <v>7.33</v>
      </c>
      <c r="N23" s="37"/>
      <c r="O23" s="37">
        <f t="shared" si="11"/>
        <v>0</v>
      </c>
      <c r="P23" s="37">
        <f t="shared" ref="P23:P24" si="13">IF(J23=0,0,Q23-O23-N23)</f>
        <v>0</v>
      </c>
      <c r="Q23" s="38">
        <f t="shared" si="12"/>
        <v>0</v>
      </c>
      <c r="R23" s="94" t="str">
        <f>IF(AND(AND(G23&lt;&gt;"",G23&lt;&gt;0),AND(OR(G$29="",G$29=0),OR(G$30="",G$30=0),OR(G$31="",G$31=0),OR(G$32="",G$32=0),OR(G$33="",G$33=0),OR(G$34="",G$34=0),OR(G$35="",G$35=0),OR(G$36="",G$36=0),OR(G$37="",G$37=0),OR(G$42="",G$42=0),OR(G$43="",G$43=0),OR(G$44="",G$44=0))),"Item deve ser solicitado somente para auxiliar na execução dos itens 3 e/ou 4, não podendo ser utilizado isoladamente.","")</f>
        <v/>
      </c>
      <c r="S23" s="63"/>
      <c r="T23" s="5" t="str">
        <f t="shared" si="1"/>
        <v>2.2</v>
      </c>
      <c r="U23" s="5" t="b">
        <f t="shared" si="8"/>
        <v>0</v>
      </c>
      <c r="V23" s="63"/>
      <c r="W23" s="63"/>
      <c r="X23" s="63"/>
      <c r="Y23" s="63"/>
      <c r="Z23" s="64"/>
    </row>
    <row r="24" spans="2:26" ht="30" customHeight="1">
      <c r="B24" s="61" t="s">
        <v>32</v>
      </c>
      <c r="C24" s="65">
        <v>93358</v>
      </c>
      <c r="D24" s="62" t="s">
        <v>0</v>
      </c>
      <c r="E24" s="34" t="s">
        <v>73</v>
      </c>
      <c r="F24" s="32" t="s">
        <v>64</v>
      </c>
      <c r="G24" s="1"/>
      <c r="H24" s="35"/>
      <c r="I24" s="35">
        <v>40</v>
      </c>
      <c r="J24" s="35">
        <v>15</v>
      </c>
      <c r="K24" s="35">
        <f t="shared" si="9"/>
        <v>55</v>
      </c>
      <c r="L24" s="36">
        <v>0.2215</v>
      </c>
      <c r="M24" s="37">
        <f t="shared" si="10"/>
        <v>67.180000000000007</v>
      </c>
      <c r="N24" s="37"/>
      <c r="O24" s="37">
        <f t="shared" si="11"/>
        <v>0</v>
      </c>
      <c r="P24" s="37">
        <f t="shared" si="13"/>
        <v>0</v>
      </c>
      <c r="Q24" s="38">
        <f t="shared" si="12"/>
        <v>0</v>
      </c>
      <c r="R24" s="94" t="str">
        <f>IF(AND(AND(G24&lt;&gt;"",G24&lt;&gt;0),AND(OR(G$29="",G$29=0),OR(G$30="",G$30=0),OR(G$31="",G$31=0),OR(G$32="",G$32=0),OR(G$33="",G$33=0),OR(G$34="",G$34=0),OR(G$35="",G$35=0),OR(G$36="",G$36=0),OR(G$37="",G$37=0),OR(G$42="",G$42=0),OR(G$43="",G$43=0),OR(G$44="",G$44=0))),"Item deve ser solicitado somente para auxiliar na execução dos itens 3 e/ou 4, não podendo ser utilizado isoladamente.","")</f>
        <v/>
      </c>
      <c r="S24" s="63"/>
      <c r="T24" s="5" t="str">
        <f t="shared" si="1"/>
        <v>2.3</v>
      </c>
      <c r="U24" s="5" t="b">
        <f t="shared" si="8"/>
        <v>0</v>
      </c>
      <c r="V24" s="63"/>
      <c r="W24" s="63"/>
      <c r="X24" s="63"/>
      <c r="Y24" s="63"/>
      <c r="Z24" s="64"/>
    </row>
    <row r="25" spans="2:26" ht="7.5" customHeight="1">
      <c r="B25" s="66"/>
      <c r="C25" s="41"/>
      <c r="D25" s="67"/>
      <c r="E25" s="68"/>
      <c r="F25" s="41"/>
      <c r="G25" s="69"/>
      <c r="H25" s="70"/>
      <c r="I25" s="70"/>
      <c r="J25" s="70"/>
      <c r="K25" s="47"/>
      <c r="L25" s="71"/>
      <c r="M25" s="49"/>
      <c r="N25" s="49"/>
      <c r="O25" s="49"/>
      <c r="P25" s="49"/>
      <c r="Q25" s="50"/>
      <c r="R25" s="63"/>
      <c r="S25" s="63"/>
      <c r="T25" s="5">
        <f t="shared" si="1"/>
        <v>0</v>
      </c>
      <c r="U25" s="5">
        <f t="shared" ref="U25:U37" si="14">IF(J25=0,Q25-O25)</f>
        <v>0</v>
      </c>
      <c r="V25" s="63"/>
      <c r="W25" s="63"/>
      <c r="X25" s="63"/>
      <c r="Y25" s="63"/>
      <c r="Z25" s="64"/>
    </row>
    <row r="26" spans="2:26" ht="15" customHeight="1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29"/>
      <c r="M26" s="53" t="s">
        <v>100</v>
      </c>
      <c r="N26" s="54"/>
      <c r="O26" s="54">
        <f>SUM(O22:O25)</f>
        <v>0</v>
      </c>
      <c r="P26" s="54">
        <f>SUM(P22:P25)</f>
        <v>0</v>
      </c>
      <c r="Q26" s="55">
        <f>SUM(Q22:Q25)</f>
        <v>0</v>
      </c>
      <c r="R26" s="56"/>
      <c r="S26" s="5">
        <v>1</v>
      </c>
      <c r="T26" s="5"/>
      <c r="U26" s="5">
        <f t="shared" si="14"/>
        <v>0</v>
      </c>
      <c r="V26" s="39">
        <f>SUM(O26:P26)</f>
        <v>0</v>
      </c>
      <c r="W26" s="5" t="str">
        <f>IF(V26&lt;&gt;Q26,"erro","ok")</f>
        <v>ok</v>
      </c>
      <c r="X26" s="5"/>
      <c r="Y26" s="5"/>
      <c r="Z26" s="6"/>
    </row>
    <row r="27" spans="2:26" ht="6" customHeight="1">
      <c r="B27" s="57"/>
      <c r="C27" s="58"/>
      <c r="D27" s="59"/>
      <c r="E27" s="59"/>
      <c r="F27" s="58"/>
      <c r="G27" s="58"/>
      <c r="H27" s="58"/>
      <c r="I27" s="58"/>
      <c r="J27" s="58"/>
      <c r="K27" s="58"/>
      <c r="L27" s="24"/>
      <c r="M27" s="58"/>
      <c r="N27" s="58"/>
      <c r="O27" s="58"/>
      <c r="P27" s="58"/>
      <c r="Q27" s="60"/>
      <c r="R27" s="5"/>
      <c r="S27" s="5"/>
      <c r="T27" s="5">
        <f t="shared" si="1"/>
        <v>0</v>
      </c>
      <c r="U27" s="5">
        <f t="shared" si="14"/>
        <v>0</v>
      </c>
      <c r="V27" s="5"/>
      <c r="W27" s="5"/>
      <c r="X27" s="5"/>
      <c r="Y27" s="5"/>
      <c r="Z27" s="6"/>
    </row>
    <row r="28" spans="2:26" ht="15" customHeight="1">
      <c r="B28" s="26">
        <v>3</v>
      </c>
      <c r="C28" s="27"/>
      <c r="D28" s="27"/>
      <c r="E28" s="28" t="s">
        <v>81</v>
      </c>
      <c r="F28" s="28"/>
      <c r="G28" s="28"/>
      <c r="H28" s="28"/>
      <c r="I28" s="28"/>
      <c r="J28" s="28"/>
      <c r="K28" s="28"/>
      <c r="L28" s="29"/>
      <c r="M28" s="28"/>
      <c r="N28" s="28"/>
      <c r="O28" s="28"/>
      <c r="P28" s="28"/>
      <c r="Q28" s="30">
        <f>Q39</f>
        <v>0</v>
      </c>
      <c r="R28" s="5"/>
      <c r="S28" s="5"/>
      <c r="T28" s="5">
        <f t="shared" si="1"/>
        <v>3</v>
      </c>
      <c r="U28" s="5">
        <f t="shared" si="14"/>
        <v>0</v>
      </c>
      <c r="V28" s="5"/>
      <c r="W28" s="5"/>
      <c r="X28" s="5"/>
      <c r="Y28" s="5"/>
      <c r="Z28" s="6"/>
    </row>
    <row r="29" spans="2:26" ht="30" customHeight="1">
      <c r="B29" s="61" t="s">
        <v>33</v>
      </c>
      <c r="C29" s="32" t="s">
        <v>48</v>
      </c>
      <c r="D29" s="62" t="s">
        <v>2</v>
      </c>
      <c r="E29" s="34" t="s">
        <v>86</v>
      </c>
      <c r="F29" s="32" t="s">
        <v>62</v>
      </c>
      <c r="G29" s="1"/>
      <c r="H29" s="35"/>
      <c r="I29" s="35">
        <v>15</v>
      </c>
      <c r="J29" s="35">
        <v>20</v>
      </c>
      <c r="K29" s="35">
        <f>J29+I29</f>
        <v>35</v>
      </c>
      <c r="L29" s="36">
        <v>0.2215</v>
      </c>
      <c r="M29" s="37">
        <f t="shared" ref="M29:M37" si="15">IFERROR(IF(L29="-",(ROUND(K29,2)),(ROUND(K29*(1+L29),2))),"-")</f>
        <v>42.75</v>
      </c>
      <c r="N29" s="37"/>
      <c r="O29" s="37">
        <f t="shared" ref="O29:O37" si="16">IF(AND($H29=0,$J29=0),$Q29,IF(I29=0,0,IF($L29&lt;&gt;"-",IFERROR(TRUNC(TRUNC((I29*(1+$L29)),2)*$G29,2),0),IFERROR(TRUNC(I29*$G29,2),0))))</f>
        <v>0</v>
      </c>
      <c r="P29" s="37">
        <f>IF(J29=0,0,Q29-O29-N29)</f>
        <v>0</v>
      </c>
      <c r="Q29" s="38">
        <f t="shared" ref="Q29:Q37" si="17">IFERROR(ROUND(ROUND(M29,2)*ROUND(G29,2),2),0)</f>
        <v>0</v>
      </c>
      <c r="R29" s="63"/>
      <c r="S29" s="63"/>
      <c r="T29" s="5" t="str">
        <f t="shared" si="1"/>
        <v>3.1</v>
      </c>
      <c r="U29" s="5" t="b">
        <f t="shared" si="14"/>
        <v>0</v>
      </c>
      <c r="V29" s="63"/>
      <c r="W29" s="63"/>
      <c r="X29" s="63"/>
      <c r="Y29" s="63"/>
      <c r="Z29" s="64"/>
    </row>
    <row r="30" spans="2:26" ht="30" customHeight="1">
      <c r="B30" s="61" t="s">
        <v>34</v>
      </c>
      <c r="C30" s="65" t="s">
        <v>49</v>
      </c>
      <c r="D30" s="62" t="s">
        <v>2</v>
      </c>
      <c r="E30" s="34" t="s">
        <v>87</v>
      </c>
      <c r="F30" s="32" t="s">
        <v>62</v>
      </c>
      <c r="G30" s="1"/>
      <c r="H30" s="35"/>
      <c r="I30" s="35">
        <v>15</v>
      </c>
      <c r="J30" s="35">
        <v>32</v>
      </c>
      <c r="K30" s="35">
        <f t="shared" ref="K30:K37" si="18">J30+I30</f>
        <v>47</v>
      </c>
      <c r="L30" s="36">
        <v>0.2215</v>
      </c>
      <c r="M30" s="37">
        <f t="shared" si="15"/>
        <v>57.41</v>
      </c>
      <c r="N30" s="37"/>
      <c r="O30" s="37">
        <f t="shared" si="16"/>
        <v>0</v>
      </c>
      <c r="P30" s="37">
        <f t="shared" ref="P30:P37" si="19">IF(J30=0,0,Q30-O30-N30)</f>
        <v>0</v>
      </c>
      <c r="Q30" s="38">
        <f t="shared" si="17"/>
        <v>0</v>
      </c>
      <c r="R30" s="63"/>
      <c r="S30" s="63"/>
      <c r="T30" s="5" t="str">
        <f t="shared" si="1"/>
        <v>3.2</v>
      </c>
      <c r="U30" s="5" t="b">
        <f t="shared" si="14"/>
        <v>0</v>
      </c>
      <c r="V30" s="63"/>
      <c r="W30" s="63"/>
      <c r="X30" s="63"/>
      <c r="Y30" s="63"/>
      <c r="Z30" s="64"/>
    </row>
    <row r="31" spans="2:26" ht="30" customHeight="1">
      <c r="B31" s="61" t="s">
        <v>35</v>
      </c>
      <c r="C31" s="65" t="s">
        <v>50</v>
      </c>
      <c r="D31" s="62" t="s">
        <v>2</v>
      </c>
      <c r="E31" s="34" t="s">
        <v>88</v>
      </c>
      <c r="F31" s="32" t="s">
        <v>62</v>
      </c>
      <c r="G31" s="1"/>
      <c r="H31" s="35"/>
      <c r="I31" s="35">
        <v>15</v>
      </c>
      <c r="J31" s="35">
        <v>60</v>
      </c>
      <c r="K31" s="35">
        <f t="shared" si="18"/>
        <v>75</v>
      </c>
      <c r="L31" s="36">
        <v>0.2215</v>
      </c>
      <c r="M31" s="37">
        <f t="shared" si="15"/>
        <v>91.61</v>
      </c>
      <c r="N31" s="37"/>
      <c r="O31" s="37">
        <f t="shared" si="16"/>
        <v>0</v>
      </c>
      <c r="P31" s="37">
        <f t="shared" si="19"/>
        <v>0</v>
      </c>
      <c r="Q31" s="38">
        <f t="shared" si="17"/>
        <v>0</v>
      </c>
      <c r="R31" s="63"/>
      <c r="S31" s="63"/>
      <c r="T31" s="5" t="str">
        <f t="shared" si="1"/>
        <v>3.3</v>
      </c>
      <c r="U31" s="5" t="b">
        <f t="shared" si="14"/>
        <v>0</v>
      </c>
      <c r="V31" s="63"/>
      <c r="W31" s="63"/>
      <c r="X31" s="63"/>
      <c r="Y31" s="63"/>
      <c r="Z31" s="64"/>
    </row>
    <row r="32" spans="2:26" ht="30" customHeight="1">
      <c r="B32" s="61" t="s">
        <v>36</v>
      </c>
      <c r="C32" s="65">
        <v>101188</v>
      </c>
      <c r="D32" s="62" t="s">
        <v>0</v>
      </c>
      <c r="E32" s="34" t="s">
        <v>67</v>
      </c>
      <c r="F32" s="32" t="s">
        <v>62</v>
      </c>
      <c r="G32" s="1"/>
      <c r="H32" s="35"/>
      <c r="I32" s="35">
        <v>3.6</v>
      </c>
      <c r="J32" s="35">
        <v>2.5499999999999998</v>
      </c>
      <c r="K32" s="35">
        <f t="shared" si="18"/>
        <v>6.15</v>
      </c>
      <c r="L32" s="36">
        <v>0.2215</v>
      </c>
      <c r="M32" s="37">
        <f t="shared" si="15"/>
        <v>7.51</v>
      </c>
      <c r="N32" s="37"/>
      <c r="O32" s="37">
        <f t="shared" si="16"/>
        <v>0</v>
      </c>
      <c r="P32" s="37">
        <f t="shared" si="19"/>
        <v>0</v>
      </c>
      <c r="Q32" s="38">
        <f t="shared" si="17"/>
        <v>0</v>
      </c>
      <c r="R32" s="63"/>
      <c r="S32" s="63"/>
      <c r="T32" s="5" t="str">
        <f t="shared" si="1"/>
        <v>3.4</v>
      </c>
      <c r="U32" s="5" t="b">
        <f t="shared" si="14"/>
        <v>0</v>
      </c>
      <c r="V32" s="63"/>
      <c r="W32" s="63"/>
      <c r="X32" s="63"/>
      <c r="Y32" s="63"/>
      <c r="Z32" s="64"/>
    </row>
    <row r="33" spans="2:26" ht="30" customHeight="1">
      <c r="B33" s="61" t="s">
        <v>37</v>
      </c>
      <c r="C33" s="65" t="s">
        <v>60</v>
      </c>
      <c r="D33" s="62" t="s">
        <v>1</v>
      </c>
      <c r="E33" s="34" t="s">
        <v>96</v>
      </c>
      <c r="F33" s="32" t="s">
        <v>65</v>
      </c>
      <c r="G33" s="1"/>
      <c r="H33" s="35"/>
      <c r="I33" s="35">
        <v>0</v>
      </c>
      <c r="J33" s="35">
        <v>221.85740818995751</v>
      </c>
      <c r="K33" s="35">
        <f t="shared" si="18"/>
        <v>221.85740818995751</v>
      </c>
      <c r="L33" s="36">
        <v>0.2215</v>
      </c>
      <c r="M33" s="37">
        <f t="shared" si="15"/>
        <v>271</v>
      </c>
      <c r="N33" s="37"/>
      <c r="O33" s="37">
        <f t="shared" si="16"/>
        <v>0</v>
      </c>
      <c r="P33" s="37">
        <f t="shared" si="19"/>
        <v>0</v>
      </c>
      <c r="Q33" s="38">
        <f t="shared" si="17"/>
        <v>0</v>
      </c>
      <c r="R33" s="63"/>
      <c r="S33" s="63"/>
      <c r="T33" s="5" t="str">
        <f t="shared" si="1"/>
        <v>3.5</v>
      </c>
      <c r="U33" s="5" t="b">
        <f t="shared" si="14"/>
        <v>0</v>
      </c>
      <c r="V33" s="63"/>
      <c r="W33" s="63"/>
      <c r="X33" s="63"/>
      <c r="Y33" s="63"/>
      <c r="Z33" s="64"/>
    </row>
    <row r="34" spans="2:26" ht="30" customHeight="1">
      <c r="B34" s="61" t="s">
        <v>38</v>
      </c>
      <c r="C34" s="65" t="s">
        <v>55</v>
      </c>
      <c r="D34" s="62" t="s">
        <v>2</v>
      </c>
      <c r="E34" s="34" t="s">
        <v>93</v>
      </c>
      <c r="F34" s="32" t="s">
        <v>62</v>
      </c>
      <c r="G34" s="1"/>
      <c r="H34" s="35"/>
      <c r="I34" s="35">
        <v>8</v>
      </c>
      <c r="J34" s="35">
        <v>195</v>
      </c>
      <c r="K34" s="35">
        <f t="shared" si="18"/>
        <v>203</v>
      </c>
      <c r="L34" s="36">
        <v>0.2215</v>
      </c>
      <c r="M34" s="37">
        <f t="shared" si="15"/>
        <v>247.96</v>
      </c>
      <c r="N34" s="37"/>
      <c r="O34" s="37">
        <f t="shared" si="16"/>
        <v>0</v>
      </c>
      <c r="P34" s="37">
        <f t="shared" si="19"/>
        <v>0</v>
      </c>
      <c r="Q34" s="38">
        <f t="shared" si="17"/>
        <v>0</v>
      </c>
      <c r="R34" s="63"/>
      <c r="S34" s="63"/>
      <c r="T34" s="5" t="str">
        <f t="shared" si="1"/>
        <v>3.6</v>
      </c>
      <c r="U34" s="5" t="b">
        <f t="shared" si="14"/>
        <v>0</v>
      </c>
      <c r="V34" s="63"/>
      <c r="W34" s="63"/>
      <c r="X34" s="63"/>
      <c r="Y34" s="63"/>
      <c r="Z34" s="64"/>
    </row>
    <row r="35" spans="2:26" ht="30" customHeight="1">
      <c r="B35" s="61" t="s">
        <v>39</v>
      </c>
      <c r="C35" s="65" t="s">
        <v>61</v>
      </c>
      <c r="D35" s="62" t="s">
        <v>1</v>
      </c>
      <c r="E35" s="34" t="s">
        <v>97</v>
      </c>
      <c r="F35" s="32" t="s">
        <v>65</v>
      </c>
      <c r="G35" s="1"/>
      <c r="H35" s="35"/>
      <c r="I35" s="35">
        <v>0</v>
      </c>
      <c r="J35" s="35">
        <v>188.29715302491104</v>
      </c>
      <c r="K35" s="35">
        <f t="shared" si="18"/>
        <v>188.29715302491104</v>
      </c>
      <c r="L35" s="36">
        <v>0.2215</v>
      </c>
      <c r="M35" s="37">
        <f t="shared" si="15"/>
        <v>230</v>
      </c>
      <c r="N35" s="37"/>
      <c r="O35" s="37">
        <f t="shared" si="16"/>
        <v>0</v>
      </c>
      <c r="P35" s="37">
        <f t="shared" si="19"/>
        <v>0</v>
      </c>
      <c r="Q35" s="38">
        <f t="shared" si="17"/>
        <v>0</v>
      </c>
      <c r="R35" s="63"/>
      <c r="S35" s="63"/>
      <c r="T35" s="5" t="str">
        <f t="shared" si="1"/>
        <v>3.7</v>
      </c>
      <c r="U35" s="5" t="b">
        <f t="shared" si="14"/>
        <v>0</v>
      </c>
      <c r="V35" s="63"/>
      <c r="W35" s="63"/>
      <c r="X35" s="63"/>
      <c r="Y35" s="63"/>
      <c r="Z35" s="64"/>
    </row>
    <row r="36" spans="2:26" ht="30" customHeight="1">
      <c r="B36" s="61" t="s">
        <v>40</v>
      </c>
      <c r="C36" s="65">
        <v>101165</v>
      </c>
      <c r="D36" s="62" t="s">
        <v>0</v>
      </c>
      <c r="E36" s="34" t="s">
        <v>66</v>
      </c>
      <c r="F36" s="32" t="s">
        <v>64</v>
      </c>
      <c r="G36" s="1"/>
      <c r="H36" s="35"/>
      <c r="I36" s="35">
        <v>150</v>
      </c>
      <c r="J36" s="35">
        <v>750</v>
      </c>
      <c r="K36" s="35">
        <f t="shared" si="18"/>
        <v>900</v>
      </c>
      <c r="L36" s="36">
        <v>0.2215</v>
      </c>
      <c r="M36" s="37">
        <f t="shared" si="15"/>
        <v>1099.3499999999999</v>
      </c>
      <c r="N36" s="37"/>
      <c r="O36" s="37">
        <f t="shared" si="16"/>
        <v>0</v>
      </c>
      <c r="P36" s="37">
        <f t="shared" si="19"/>
        <v>0</v>
      </c>
      <c r="Q36" s="38">
        <f t="shared" si="17"/>
        <v>0</v>
      </c>
      <c r="R36" s="63"/>
      <c r="S36" s="63"/>
      <c r="T36" s="5" t="str">
        <f t="shared" si="1"/>
        <v>3.8</v>
      </c>
      <c r="U36" s="5" t="b">
        <f t="shared" si="14"/>
        <v>0</v>
      </c>
      <c r="V36" s="63"/>
      <c r="W36" s="63"/>
      <c r="X36" s="63"/>
      <c r="Y36" s="63"/>
      <c r="Z36" s="64"/>
    </row>
    <row r="37" spans="2:26" ht="30" customHeight="1">
      <c r="B37" s="61" t="s">
        <v>41</v>
      </c>
      <c r="C37" s="65" t="s">
        <v>59</v>
      </c>
      <c r="D37" s="62" t="s">
        <v>2</v>
      </c>
      <c r="E37" s="34" t="s">
        <v>101</v>
      </c>
      <c r="F37" s="32" t="s">
        <v>62</v>
      </c>
      <c r="G37" s="1"/>
      <c r="H37" s="35"/>
      <c r="I37" s="35">
        <v>0</v>
      </c>
      <c r="J37" s="35">
        <v>30</v>
      </c>
      <c r="K37" s="35">
        <f t="shared" si="18"/>
        <v>30</v>
      </c>
      <c r="L37" s="36">
        <v>0.2215</v>
      </c>
      <c r="M37" s="37">
        <f t="shared" si="15"/>
        <v>36.65</v>
      </c>
      <c r="N37" s="37"/>
      <c r="O37" s="37">
        <f t="shared" si="16"/>
        <v>0</v>
      </c>
      <c r="P37" s="37">
        <f t="shared" si="19"/>
        <v>0</v>
      </c>
      <c r="Q37" s="38">
        <f t="shared" si="17"/>
        <v>0</v>
      </c>
      <c r="R37" s="63"/>
      <c r="S37" s="63"/>
      <c r="T37" s="5" t="str">
        <f t="shared" si="1"/>
        <v>3.9</v>
      </c>
      <c r="U37" s="5" t="b">
        <f t="shared" si="14"/>
        <v>0</v>
      </c>
      <c r="V37" s="63"/>
      <c r="W37" s="63"/>
      <c r="X37" s="63"/>
      <c r="Y37" s="63"/>
      <c r="Z37" s="64"/>
    </row>
    <row r="38" spans="2:26" ht="7.5" customHeight="1">
      <c r="B38" s="66"/>
      <c r="C38" s="41"/>
      <c r="D38" s="41"/>
      <c r="E38" s="68"/>
      <c r="F38" s="41"/>
      <c r="G38" s="69"/>
      <c r="H38" s="70"/>
      <c r="I38" s="70"/>
      <c r="J38" s="70"/>
      <c r="K38" s="47"/>
      <c r="L38" s="71"/>
      <c r="M38" s="49"/>
      <c r="N38" s="49"/>
      <c r="O38" s="49"/>
      <c r="P38" s="49"/>
      <c r="Q38" s="50"/>
      <c r="R38" s="63"/>
      <c r="S38" s="63"/>
      <c r="T38" s="5">
        <f t="shared" si="1"/>
        <v>0</v>
      </c>
      <c r="U38" s="5">
        <f t="shared" ref="U38:U44" si="20">IF(J38=0,Q38-O38)</f>
        <v>0</v>
      </c>
      <c r="V38" s="63"/>
      <c r="W38" s="63"/>
      <c r="X38" s="63"/>
      <c r="Y38" s="63"/>
      <c r="Z38" s="64"/>
    </row>
    <row r="39" spans="2:26" ht="15" customHeight="1"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29"/>
      <c r="M39" s="53" t="s">
        <v>102</v>
      </c>
      <c r="N39" s="54"/>
      <c r="O39" s="54">
        <f>SUM(O29:O38)</f>
        <v>0</v>
      </c>
      <c r="P39" s="54">
        <f>SUM(P29:P38)</f>
        <v>0</v>
      </c>
      <c r="Q39" s="55">
        <f>SUM(Q29:Q38)</f>
        <v>0</v>
      </c>
      <c r="R39" s="56"/>
      <c r="S39" s="5">
        <v>1</v>
      </c>
      <c r="T39" s="5"/>
      <c r="U39" s="5">
        <f t="shared" si="20"/>
        <v>0</v>
      </c>
      <c r="V39" s="39">
        <f>SUM(O39:P39)</f>
        <v>0</v>
      </c>
      <c r="W39" s="5" t="str">
        <f>IF(V39&lt;&gt;Q39,"erro","ok")</f>
        <v>ok</v>
      </c>
      <c r="X39" s="5"/>
      <c r="Y39" s="5"/>
      <c r="Z39" s="6"/>
    </row>
    <row r="40" spans="2:26" ht="6" customHeight="1">
      <c r="B40" s="57"/>
      <c r="C40" s="58"/>
      <c r="D40" s="59"/>
      <c r="E40" s="59"/>
      <c r="F40" s="58"/>
      <c r="G40" s="58"/>
      <c r="H40" s="58"/>
      <c r="I40" s="58"/>
      <c r="J40" s="58"/>
      <c r="K40" s="58"/>
      <c r="L40" s="24"/>
      <c r="M40" s="58"/>
      <c r="N40" s="58"/>
      <c r="O40" s="58"/>
      <c r="P40" s="58"/>
      <c r="Q40" s="60"/>
      <c r="R40" s="5"/>
      <c r="S40" s="5"/>
      <c r="T40" s="5">
        <f t="shared" si="1"/>
        <v>0</v>
      </c>
      <c r="U40" s="5">
        <f t="shared" si="20"/>
        <v>0</v>
      </c>
      <c r="V40" s="5"/>
      <c r="W40" s="5"/>
      <c r="X40" s="5"/>
      <c r="Y40" s="5"/>
      <c r="Z40" s="6"/>
    </row>
    <row r="41" spans="2:26" ht="15" customHeight="1">
      <c r="B41" s="26">
        <v>4</v>
      </c>
      <c r="C41" s="27"/>
      <c r="D41" s="27"/>
      <c r="E41" s="28" t="s">
        <v>82</v>
      </c>
      <c r="F41" s="28"/>
      <c r="G41" s="28"/>
      <c r="H41" s="28"/>
      <c r="I41" s="28"/>
      <c r="J41" s="28"/>
      <c r="K41" s="28"/>
      <c r="L41" s="29"/>
      <c r="M41" s="28"/>
      <c r="N41" s="28"/>
      <c r="O41" s="28"/>
      <c r="P41" s="28"/>
      <c r="Q41" s="30">
        <f>Q46</f>
        <v>0</v>
      </c>
      <c r="R41" s="5"/>
      <c r="S41" s="5"/>
      <c r="T41" s="5">
        <f t="shared" si="1"/>
        <v>4</v>
      </c>
      <c r="U41" s="5">
        <f t="shared" si="20"/>
        <v>0</v>
      </c>
      <c r="V41" s="5"/>
      <c r="W41" s="5"/>
      <c r="X41" s="5"/>
      <c r="Y41" s="5"/>
      <c r="Z41" s="6"/>
    </row>
    <row r="42" spans="2:26" ht="30" customHeight="1">
      <c r="B42" s="61" t="s">
        <v>42</v>
      </c>
      <c r="C42" s="65" t="s">
        <v>51</v>
      </c>
      <c r="D42" s="62" t="s">
        <v>2</v>
      </c>
      <c r="E42" s="34" t="s">
        <v>89</v>
      </c>
      <c r="F42" s="32" t="s">
        <v>65</v>
      </c>
      <c r="G42" s="1"/>
      <c r="H42" s="35"/>
      <c r="I42" s="35">
        <v>20</v>
      </c>
      <c r="J42" s="35">
        <v>100</v>
      </c>
      <c r="K42" s="35">
        <f>J42+I42</f>
        <v>120</v>
      </c>
      <c r="L42" s="36">
        <v>0.2215</v>
      </c>
      <c r="M42" s="37">
        <f t="shared" ref="M42:M44" si="21">IFERROR(IF(L42="-",(ROUND(K42,2)),(ROUND(K42*(1+L42),2))),"-")</f>
        <v>146.58000000000001</v>
      </c>
      <c r="N42" s="37"/>
      <c r="O42" s="37">
        <f t="shared" ref="O42:O44" si="22">IF(AND($H42=0,$J42=0),$Q42,IF(I42=0,0,IF($L42&lt;&gt;"-",IFERROR(TRUNC(TRUNC((I42*(1+$L42)),2)*$G42,2),0),IFERROR(TRUNC(I42*$G42,2),0))))</f>
        <v>0</v>
      </c>
      <c r="P42" s="37">
        <f>IF(J42=0,0,Q42-O42-N42)</f>
        <v>0</v>
      </c>
      <c r="Q42" s="38">
        <f t="shared" ref="Q42:Q44" si="23">IFERROR(ROUND(ROUND(M42,2)*ROUND(G42,2),2),0)</f>
        <v>0</v>
      </c>
      <c r="R42" s="63"/>
      <c r="S42" s="63"/>
      <c r="T42" s="5" t="str">
        <f t="shared" si="1"/>
        <v>4.1</v>
      </c>
      <c r="U42" s="5" t="b">
        <f t="shared" si="20"/>
        <v>0</v>
      </c>
      <c r="V42" s="63"/>
      <c r="W42" s="63"/>
      <c r="X42" s="63"/>
      <c r="Y42" s="63"/>
      <c r="Z42" s="64"/>
    </row>
    <row r="43" spans="2:26" ht="30" customHeight="1">
      <c r="B43" s="61" t="s">
        <v>43</v>
      </c>
      <c r="C43" s="65" t="s">
        <v>52</v>
      </c>
      <c r="D43" s="62" t="s">
        <v>2</v>
      </c>
      <c r="E43" s="34" t="s">
        <v>90</v>
      </c>
      <c r="F43" s="32" t="s">
        <v>65</v>
      </c>
      <c r="G43" s="1"/>
      <c r="H43" s="35"/>
      <c r="I43" s="35">
        <v>50</v>
      </c>
      <c r="J43" s="35">
        <v>590</v>
      </c>
      <c r="K43" s="35">
        <f t="shared" ref="K43:K44" si="24">J43+I43</f>
        <v>640</v>
      </c>
      <c r="L43" s="36">
        <v>0.2215</v>
      </c>
      <c r="M43" s="37">
        <f t="shared" si="21"/>
        <v>781.76</v>
      </c>
      <c r="N43" s="37"/>
      <c r="O43" s="37">
        <f t="shared" si="22"/>
        <v>0</v>
      </c>
      <c r="P43" s="37">
        <f t="shared" ref="P43:P44" si="25">IF(J43=0,0,Q43-O43-N43)</f>
        <v>0</v>
      </c>
      <c r="Q43" s="38">
        <f t="shared" si="23"/>
        <v>0</v>
      </c>
      <c r="R43" s="63"/>
      <c r="S43" s="63"/>
      <c r="T43" s="5" t="str">
        <f t="shared" si="1"/>
        <v>4.2</v>
      </c>
      <c r="U43" s="5" t="b">
        <f t="shared" si="20"/>
        <v>0</v>
      </c>
      <c r="V43" s="63"/>
      <c r="W43" s="63"/>
      <c r="X43" s="63"/>
      <c r="Y43" s="63"/>
      <c r="Z43" s="64"/>
    </row>
    <row r="44" spans="2:26" ht="30" customHeight="1">
      <c r="B44" s="61" t="s">
        <v>44</v>
      </c>
      <c r="C44" s="65" t="s">
        <v>54</v>
      </c>
      <c r="D44" s="62" t="s">
        <v>2</v>
      </c>
      <c r="E44" s="34" t="s">
        <v>92</v>
      </c>
      <c r="F44" s="32" t="s">
        <v>65</v>
      </c>
      <c r="G44" s="1"/>
      <c r="H44" s="35"/>
      <c r="I44" s="35">
        <v>501</v>
      </c>
      <c r="J44" s="35">
        <v>500</v>
      </c>
      <c r="K44" s="35">
        <f t="shared" si="24"/>
        <v>1001</v>
      </c>
      <c r="L44" s="36">
        <v>0.2215</v>
      </c>
      <c r="M44" s="37">
        <f t="shared" si="21"/>
        <v>1222.72</v>
      </c>
      <c r="N44" s="37"/>
      <c r="O44" s="37">
        <f t="shared" si="22"/>
        <v>0</v>
      </c>
      <c r="P44" s="37">
        <f t="shared" si="25"/>
        <v>0</v>
      </c>
      <c r="Q44" s="38">
        <f t="shared" si="23"/>
        <v>0</v>
      </c>
      <c r="R44" s="63"/>
      <c r="S44" s="63"/>
      <c r="T44" s="5" t="str">
        <f t="shared" si="1"/>
        <v>4.3</v>
      </c>
      <c r="U44" s="5" t="b">
        <f t="shared" si="20"/>
        <v>0</v>
      </c>
      <c r="V44" s="63"/>
      <c r="W44" s="63"/>
      <c r="X44" s="63"/>
      <c r="Y44" s="63"/>
      <c r="Z44" s="64"/>
    </row>
    <row r="45" spans="2:26" ht="7.5" customHeight="1">
      <c r="B45" s="66"/>
      <c r="C45" s="41"/>
      <c r="D45" s="41"/>
      <c r="E45" s="68"/>
      <c r="F45" s="41"/>
      <c r="G45" s="69"/>
      <c r="H45" s="70"/>
      <c r="I45" s="70"/>
      <c r="J45" s="70"/>
      <c r="K45" s="47"/>
      <c r="L45" s="71"/>
      <c r="M45" s="49"/>
      <c r="N45" s="49"/>
      <c r="O45" s="49"/>
      <c r="P45" s="49"/>
      <c r="Q45" s="50"/>
      <c r="R45" s="63"/>
      <c r="S45" s="63"/>
      <c r="T45" s="5">
        <f t="shared" si="1"/>
        <v>0</v>
      </c>
      <c r="U45" s="5">
        <f t="shared" ref="U45:U49" si="26">IF(J45=0,Q45-O45)</f>
        <v>0</v>
      </c>
      <c r="V45" s="63"/>
      <c r="W45" s="63"/>
      <c r="X45" s="63"/>
      <c r="Y45" s="63"/>
      <c r="Z45" s="64"/>
    </row>
    <row r="46" spans="2:26" ht="15" customHeight="1"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29"/>
      <c r="M46" s="53" t="s">
        <v>103</v>
      </c>
      <c r="N46" s="54"/>
      <c r="O46" s="54">
        <f>SUM(O42:O45)</f>
        <v>0</v>
      </c>
      <c r="P46" s="54">
        <f>SUM(P42:P45)</f>
        <v>0</v>
      </c>
      <c r="Q46" s="55">
        <f>SUM(Q42:Q45)</f>
        <v>0</v>
      </c>
      <c r="R46" s="56"/>
      <c r="S46" s="5">
        <v>1</v>
      </c>
      <c r="T46" s="5"/>
      <c r="U46" s="5">
        <f t="shared" si="26"/>
        <v>0</v>
      </c>
      <c r="V46" s="39">
        <f>SUM(O46:P46)</f>
        <v>0</v>
      </c>
      <c r="W46" s="5" t="str">
        <f>IF(V46&lt;&gt;Q46,"erro","ok")</f>
        <v>ok</v>
      </c>
      <c r="X46" s="5"/>
      <c r="Y46" s="5"/>
      <c r="Z46" s="6"/>
    </row>
    <row r="47" spans="2:26" ht="6" customHeight="1">
      <c r="B47" s="57"/>
      <c r="C47" s="58"/>
      <c r="D47" s="59"/>
      <c r="E47" s="59"/>
      <c r="F47" s="58"/>
      <c r="G47" s="58"/>
      <c r="H47" s="58"/>
      <c r="I47" s="58"/>
      <c r="J47" s="58"/>
      <c r="K47" s="58"/>
      <c r="L47" s="24"/>
      <c r="M47" s="58"/>
      <c r="N47" s="58"/>
      <c r="O47" s="58"/>
      <c r="P47" s="58"/>
      <c r="Q47" s="60"/>
      <c r="R47" s="5"/>
      <c r="S47" s="5"/>
      <c r="T47" s="5">
        <f t="shared" si="1"/>
        <v>0</v>
      </c>
      <c r="U47" s="5">
        <f t="shared" si="26"/>
        <v>0</v>
      </c>
      <c r="V47" s="5"/>
      <c r="W47" s="5"/>
      <c r="X47" s="5"/>
      <c r="Y47" s="5"/>
      <c r="Z47" s="6"/>
    </row>
    <row r="48" spans="2:26" ht="15" customHeight="1">
      <c r="B48" s="26">
        <v>5</v>
      </c>
      <c r="C48" s="27"/>
      <c r="D48" s="27"/>
      <c r="E48" s="28" t="s">
        <v>83</v>
      </c>
      <c r="F48" s="28"/>
      <c r="G48" s="28"/>
      <c r="H48" s="28"/>
      <c r="I48" s="28"/>
      <c r="J48" s="28"/>
      <c r="K48" s="28"/>
      <c r="L48" s="29"/>
      <c r="M48" s="28"/>
      <c r="N48" s="28"/>
      <c r="O48" s="28"/>
      <c r="P48" s="28"/>
      <c r="Q48" s="30">
        <f>Q51</f>
        <v>0</v>
      </c>
      <c r="R48" s="5"/>
      <c r="S48" s="5"/>
      <c r="T48" s="5">
        <f t="shared" si="1"/>
        <v>5</v>
      </c>
      <c r="U48" s="5">
        <f t="shared" si="26"/>
        <v>0</v>
      </c>
      <c r="V48" s="5"/>
      <c r="W48" s="5"/>
      <c r="X48" s="5"/>
      <c r="Y48" s="5"/>
      <c r="Z48" s="6"/>
    </row>
    <row r="49" spans="2:26" ht="30" customHeight="1">
      <c r="B49" s="61" t="s">
        <v>45</v>
      </c>
      <c r="C49" s="32" t="s">
        <v>57</v>
      </c>
      <c r="D49" s="62" t="s">
        <v>2</v>
      </c>
      <c r="E49" s="34" t="s">
        <v>94</v>
      </c>
      <c r="F49" s="32" t="s">
        <v>64</v>
      </c>
      <c r="G49" s="1"/>
      <c r="H49" s="35"/>
      <c r="I49" s="35">
        <v>0</v>
      </c>
      <c r="J49" s="35">
        <v>200</v>
      </c>
      <c r="K49" s="35">
        <f>I49+J49</f>
        <v>200</v>
      </c>
      <c r="L49" s="36">
        <v>0.2215</v>
      </c>
      <c r="M49" s="37">
        <f t="shared" ref="M49" si="27">IFERROR(IF(L49="-",(ROUND(K49,2)),(ROUND(K49*(1+L49),2))),"-")</f>
        <v>244.3</v>
      </c>
      <c r="N49" s="37"/>
      <c r="O49" s="37">
        <f t="shared" ref="O49" si="28">IF(AND($H49=0,$J49=0),$Q49,IF(I49=0,0,IF($L49&lt;&gt;"-",IFERROR(TRUNC(TRUNC((I49*(1+$L49)),2)*$G49,2),0),IFERROR(TRUNC(I49*$G49,2),0))))</f>
        <v>0</v>
      </c>
      <c r="P49" s="37">
        <f>IF(J49=0,0,Q49-O49-N49)</f>
        <v>0</v>
      </c>
      <c r="Q49" s="38">
        <f t="shared" ref="Q49" si="29">IFERROR(ROUND(ROUND(M49,2)*ROUND(G49,2),2),0)</f>
        <v>0</v>
      </c>
      <c r="R49" s="63"/>
      <c r="S49" s="63"/>
      <c r="T49" s="5" t="str">
        <f t="shared" si="1"/>
        <v>5.1</v>
      </c>
      <c r="U49" s="5" t="b">
        <f t="shared" si="26"/>
        <v>0</v>
      </c>
      <c r="V49" s="63"/>
      <c r="W49" s="63"/>
      <c r="X49" s="63"/>
      <c r="Y49" s="63"/>
      <c r="Z49" s="64"/>
    </row>
    <row r="50" spans="2:26" ht="7.5" customHeight="1">
      <c r="B50" s="66"/>
      <c r="C50" s="41"/>
      <c r="D50" s="41"/>
      <c r="E50" s="68"/>
      <c r="F50" s="41"/>
      <c r="G50" s="69"/>
      <c r="H50" s="70"/>
      <c r="I50" s="70"/>
      <c r="J50" s="70"/>
      <c r="K50" s="47"/>
      <c r="L50" s="71"/>
      <c r="M50" s="49"/>
      <c r="N50" s="49"/>
      <c r="O50" s="49"/>
      <c r="P50" s="49"/>
      <c r="Q50" s="50"/>
      <c r="R50" s="63"/>
      <c r="S50" s="63"/>
      <c r="T50" s="5">
        <f t="shared" ref="T50:T52" si="30">B50</f>
        <v>0</v>
      </c>
      <c r="U50" s="5">
        <f t="shared" ref="U50:U52" si="31">IF(J50=0,Q50-O50)</f>
        <v>0</v>
      </c>
      <c r="V50" s="63"/>
      <c r="W50" s="63"/>
      <c r="X50" s="63"/>
      <c r="Y50" s="63"/>
      <c r="Z50" s="64"/>
    </row>
    <row r="51" spans="2:26" ht="15" customHeight="1">
      <c r="B51" s="51"/>
      <c r="C51" s="52"/>
      <c r="D51" s="52"/>
      <c r="E51" s="52"/>
      <c r="F51" s="52"/>
      <c r="G51" s="52"/>
      <c r="H51" s="52"/>
      <c r="I51" s="52"/>
      <c r="J51" s="52"/>
      <c r="K51" s="52"/>
      <c r="L51" s="29"/>
      <c r="M51" s="53" t="s">
        <v>104</v>
      </c>
      <c r="N51" s="54"/>
      <c r="O51" s="54">
        <f>SUM(O49:O50)</f>
        <v>0</v>
      </c>
      <c r="P51" s="54">
        <f>SUM(P49:P50)</f>
        <v>0</v>
      </c>
      <c r="Q51" s="55">
        <f>SUM(Q49:Q50)</f>
        <v>0</v>
      </c>
      <c r="R51" s="56"/>
      <c r="S51" s="5">
        <v>1</v>
      </c>
      <c r="T51" s="5"/>
      <c r="U51" s="5">
        <f t="shared" si="31"/>
        <v>0</v>
      </c>
      <c r="V51" s="39">
        <f>SUM(O51:P51)</f>
        <v>0</v>
      </c>
      <c r="W51" s="5" t="str">
        <f>IF(V51&lt;&gt;Q51,"erro","ok")</f>
        <v>ok</v>
      </c>
      <c r="X51" s="5"/>
      <c r="Y51" s="5"/>
      <c r="Z51" s="6"/>
    </row>
    <row r="52" spans="2:26" ht="6" customHeight="1">
      <c r="B52" s="57"/>
      <c r="C52" s="58"/>
      <c r="D52" s="59"/>
      <c r="E52" s="59"/>
      <c r="F52" s="58"/>
      <c r="G52" s="58"/>
      <c r="H52" s="58"/>
      <c r="I52" s="58"/>
      <c r="J52" s="58"/>
      <c r="K52" s="58"/>
      <c r="L52" s="24"/>
      <c r="M52" s="58"/>
      <c r="N52" s="58"/>
      <c r="O52" s="58"/>
      <c r="P52" s="58"/>
      <c r="Q52" s="60"/>
      <c r="R52" s="5"/>
      <c r="S52" s="5"/>
      <c r="T52" s="5">
        <f t="shared" si="30"/>
        <v>0</v>
      </c>
      <c r="U52" s="5">
        <f t="shared" si="31"/>
        <v>0</v>
      </c>
      <c r="V52" s="5"/>
      <c r="W52" s="5"/>
      <c r="X52" s="5"/>
      <c r="Y52" s="5"/>
      <c r="Z52" s="6"/>
    </row>
    <row r="53" spans="2:26" ht="15" customHeight="1">
      <c r="B53" s="72"/>
      <c r="C53" s="73"/>
      <c r="D53" s="73"/>
      <c r="E53" s="73"/>
      <c r="F53" s="73"/>
      <c r="G53" s="73"/>
      <c r="H53" s="73"/>
      <c r="I53" s="73"/>
      <c r="J53" s="73"/>
      <c r="K53" s="74"/>
      <c r="L53" s="75"/>
      <c r="M53" s="76" t="s">
        <v>17</v>
      </c>
      <c r="N53" s="77">
        <f>SUMIF($S10:$S52,1,N10:N52)</f>
        <v>0</v>
      </c>
      <c r="O53" s="77">
        <f>SUMIF($S10:$S52,1,O10:O52)</f>
        <v>0</v>
      </c>
      <c r="P53" s="77">
        <f>SUMIF($S10:$S52,1,P10:P52)</f>
        <v>0</v>
      </c>
      <c r="Q53" s="78">
        <f>SUMIF($S10:$S52,1,Q10:Q52)</f>
        <v>0</v>
      </c>
      <c r="R53" s="5"/>
      <c r="S53" s="5"/>
      <c r="T53" s="5"/>
      <c r="U53" s="5"/>
      <c r="V53" s="5"/>
      <c r="W53" s="5"/>
      <c r="X53" s="5"/>
      <c r="Y53" s="5"/>
      <c r="Z53" s="6"/>
    </row>
    <row r="54" spans="2:26" ht="15" customHeight="1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1" t="s">
        <v>69</v>
      </c>
      <c r="N54" s="2"/>
      <c r="O54" s="3">
        <f>IFERROR(O53/Q53,0)</f>
        <v>0</v>
      </c>
      <c r="P54" s="82"/>
      <c r="Q54" s="83"/>
      <c r="R54" s="24"/>
      <c r="S54" s="24"/>
      <c r="T54" s="24"/>
      <c r="U54" s="24"/>
      <c r="V54" s="24"/>
      <c r="W54" s="24"/>
      <c r="X54" s="24"/>
      <c r="Y54" s="24"/>
      <c r="Z54" s="84"/>
    </row>
    <row r="55" spans="2:26" ht="15" customHeight="1">
      <c r="B55" s="85" t="s">
        <v>18</v>
      </c>
      <c r="C55" s="86"/>
      <c r="D55" s="87"/>
      <c r="E55" s="87"/>
      <c r="F55" s="87"/>
      <c r="G55" s="87"/>
      <c r="H55" s="87"/>
      <c r="I55" s="87"/>
      <c r="J55" s="87"/>
      <c r="K55" s="88"/>
      <c r="L55" s="5"/>
      <c r="M55" s="89"/>
      <c r="N55" s="89"/>
      <c r="O55" s="89"/>
      <c r="P55" s="89"/>
      <c r="Q55" s="90"/>
      <c r="R55" s="5"/>
      <c r="S55" s="5"/>
      <c r="T55" s="5"/>
      <c r="U55" s="5"/>
      <c r="V55" s="5"/>
      <c r="W55" s="5"/>
      <c r="X55" s="5"/>
      <c r="Y55" s="5"/>
      <c r="Z55" s="6"/>
    </row>
    <row r="56" spans="2:26" ht="15" customHeight="1">
      <c r="B56" s="95" t="s">
        <v>105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7"/>
      <c r="R56" s="5"/>
      <c r="S56" s="5"/>
      <c r="T56" s="5"/>
      <c r="U56" s="5"/>
      <c r="V56" s="5"/>
      <c r="W56" s="5"/>
      <c r="X56" s="5"/>
      <c r="Y56" s="5"/>
      <c r="Z56" s="6"/>
    </row>
    <row r="57" spans="2:26" ht="45" customHeight="1">
      <c r="B57" s="98" t="s">
        <v>70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7"/>
      <c r="R57" s="5"/>
      <c r="S57" s="5"/>
      <c r="T57" s="5"/>
      <c r="U57" s="5"/>
      <c r="V57" s="5"/>
      <c r="W57" s="5"/>
      <c r="X57" s="5"/>
      <c r="Y57" s="5"/>
      <c r="Z57" s="6"/>
    </row>
    <row r="58" spans="2:26" ht="7.5" customHeight="1">
      <c r="B58" s="91"/>
      <c r="C58" s="92"/>
      <c r="D58" s="91"/>
      <c r="E58" s="91"/>
      <c r="F58" s="92"/>
      <c r="G58" s="92"/>
      <c r="H58" s="92"/>
      <c r="I58" s="92"/>
      <c r="J58" s="92"/>
      <c r="K58" s="92"/>
      <c r="L58" s="5"/>
      <c r="M58" s="92"/>
      <c r="N58" s="92"/>
      <c r="O58" s="92"/>
      <c r="P58" s="92"/>
      <c r="Q58" s="92"/>
      <c r="R58" s="5"/>
      <c r="S58" s="5"/>
      <c r="T58" s="5"/>
      <c r="U58" s="5"/>
      <c r="V58" s="5"/>
      <c r="W58" s="5"/>
      <c r="X58" s="5"/>
      <c r="Y58" s="5"/>
      <c r="Z58" s="6"/>
    </row>
    <row r="59" spans="2:26" ht="7.5" customHeight="1">
      <c r="B59" s="6"/>
      <c r="C59" s="18"/>
      <c r="D59" s="21"/>
      <c r="E59" s="21"/>
      <c r="F59" s="1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6"/>
    </row>
    <row r="60" spans="2:26" ht="15" customHeight="1">
      <c r="B60" s="6"/>
      <c r="C60" s="18"/>
      <c r="D60" s="21"/>
      <c r="E60" s="93"/>
      <c r="F60" s="18"/>
      <c r="G60" s="5"/>
      <c r="H60" s="5"/>
      <c r="I60" s="5"/>
      <c r="J60" s="132" t="s">
        <v>108</v>
      </c>
      <c r="K60" s="133"/>
      <c r="L60" s="134"/>
      <c r="M60" s="134"/>
      <c r="N60" s="134"/>
      <c r="O60" s="134"/>
      <c r="P60" s="134"/>
      <c r="Q60" s="135"/>
      <c r="R60" s="5"/>
      <c r="S60" s="5"/>
      <c r="T60" s="5"/>
      <c r="U60" s="5"/>
      <c r="V60" s="5"/>
      <c r="W60" s="5"/>
      <c r="X60" s="5"/>
      <c r="Y60" s="5"/>
      <c r="Z60" s="6"/>
    </row>
    <row r="61" spans="2:26" ht="15" customHeight="1">
      <c r="B61" s="6"/>
      <c r="C61" s="18"/>
      <c r="D61" s="21"/>
      <c r="E61" s="93"/>
      <c r="F61" s="18"/>
      <c r="G61" s="5"/>
      <c r="H61" s="5"/>
      <c r="I61" s="5"/>
      <c r="J61" s="124" t="s">
        <v>109</v>
      </c>
      <c r="K61" s="125"/>
      <c r="L61" s="136"/>
      <c r="M61" s="136"/>
      <c r="N61" s="136"/>
      <c r="O61" s="136"/>
      <c r="P61" s="136"/>
      <c r="Q61" s="137"/>
      <c r="R61" s="5"/>
      <c r="S61" s="5"/>
      <c r="T61" s="5"/>
      <c r="U61" s="5"/>
      <c r="V61" s="5"/>
      <c r="W61" s="5"/>
      <c r="X61" s="5"/>
      <c r="Y61" s="5"/>
      <c r="Z61" s="6"/>
    </row>
    <row r="62" spans="2:26" ht="15" customHeight="1">
      <c r="B62" s="6"/>
      <c r="C62" s="18"/>
      <c r="D62" s="21"/>
      <c r="E62" s="5"/>
      <c r="F62" s="18"/>
      <c r="G62" s="5"/>
      <c r="H62" s="5"/>
      <c r="I62" s="5"/>
      <c r="J62" s="124" t="s">
        <v>110</v>
      </c>
      <c r="K62" s="125"/>
      <c r="L62" s="126"/>
      <c r="M62" s="126"/>
      <c r="N62" s="126"/>
      <c r="O62" s="126"/>
      <c r="P62" s="126"/>
      <c r="Q62" s="127"/>
      <c r="R62" s="5"/>
      <c r="S62" s="5"/>
      <c r="T62" s="5"/>
      <c r="U62" s="5"/>
      <c r="V62" s="5"/>
      <c r="W62" s="5"/>
      <c r="X62" s="5"/>
      <c r="Y62" s="5"/>
      <c r="Z62" s="6"/>
    </row>
    <row r="63" spans="2:26" ht="15" customHeight="1">
      <c r="B63" s="6"/>
      <c r="C63" s="18"/>
      <c r="D63" s="21"/>
      <c r="E63" s="5"/>
      <c r="F63" s="18"/>
      <c r="G63" s="5"/>
      <c r="H63" s="5"/>
      <c r="I63" s="5"/>
      <c r="J63" s="128" t="s">
        <v>111</v>
      </c>
      <c r="K63" s="129"/>
      <c r="L63" s="130"/>
      <c r="M63" s="130"/>
      <c r="N63" s="130"/>
      <c r="O63" s="130"/>
      <c r="P63" s="130"/>
      <c r="Q63" s="131"/>
      <c r="R63" s="5"/>
      <c r="S63" s="5"/>
      <c r="T63" s="5"/>
      <c r="U63" s="5"/>
      <c r="V63" s="5"/>
      <c r="W63" s="5"/>
      <c r="X63" s="5"/>
      <c r="Y63" s="5"/>
      <c r="Z63" s="6"/>
    </row>
    <row r="64" spans="2:26" ht="12.75" customHeight="1">
      <c r="B64" s="6"/>
      <c r="C64" s="18"/>
      <c r="D64" s="21"/>
      <c r="E64" s="21"/>
      <c r="F64" s="1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6"/>
    </row>
    <row r="65" spans="2:26" ht="12.75" customHeight="1">
      <c r="B65" s="6"/>
      <c r="C65" s="18"/>
      <c r="D65" s="21"/>
      <c r="E65" s="21"/>
      <c r="F65" s="1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6"/>
    </row>
    <row r="66" spans="2:26" ht="12.75" customHeight="1">
      <c r="B66" s="6"/>
      <c r="C66" s="18"/>
      <c r="D66" s="21"/>
      <c r="E66" s="21"/>
      <c r="F66" s="1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6"/>
    </row>
    <row r="67" spans="2:26" ht="12.75" customHeight="1">
      <c r="B67" s="6"/>
      <c r="C67" s="18"/>
      <c r="D67" s="21"/>
      <c r="E67" s="21"/>
      <c r="F67" s="1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6"/>
    </row>
  </sheetData>
  <sheetProtection algorithmName="SHA-512" hashValue="oNfkQ/NGfYUz2BRXvLZN+uPfVnnYqWU0ALetvMqAqIdTcw/jKdcU6TZhyM0+v1EtrTg3xOlWaxvDBdxlbts6TA==" saltValue="rEbb+GCfuGVJtEYXYudEiQ==" spinCount="100000" sheet="1" formatCells="0" formatColumns="0" formatRows="0"/>
  <mergeCells count="30">
    <mergeCell ref="J62:K62"/>
    <mergeCell ref="L62:Q62"/>
    <mergeCell ref="J63:K63"/>
    <mergeCell ref="L63:Q63"/>
    <mergeCell ref="J60:K60"/>
    <mergeCell ref="L60:Q60"/>
    <mergeCell ref="J61:K61"/>
    <mergeCell ref="L61:Q61"/>
    <mergeCell ref="V7:X7"/>
    <mergeCell ref="N7:Q7"/>
    <mergeCell ref="C7:C8"/>
    <mergeCell ref="D7:D8"/>
    <mergeCell ref="E7:E8"/>
    <mergeCell ref="F7:F8"/>
    <mergeCell ref="G7:G8"/>
    <mergeCell ref="B56:Q56"/>
    <mergeCell ref="B57:Q57"/>
    <mergeCell ref="B1:Q1"/>
    <mergeCell ref="B2:Q2"/>
    <mergeCell ref="B3:Q3"/>
    <mergeCell ref="D4:M4"/>
    <mergeCell ref="B5:C5"/>
    <mergeCell ref="B6:C6"/>
    <mergeCell ref="B7:B8"/>
    <mergeCell ref="H7:K7"/>
    <mergeCell ref="L7:L8"/>
    <mergeCell ref="M7:M8"/>
    <mergeCell ref="D5:L5"/>
    <mergeCell ref="D6:L6"/>
    <mergeCell ref="B4:C4"/>
  </mergeCells>
  <conditionalFormatting sqref="B3:Q3 B4 D4:Q4 B5:Q8">
    <cfRule type="expression" dxfId="12" priority="23">
      <formula>$D$5="ATENÇÃO: VALOR DESONERADO MENOR"</formula>
    </cfRule>
  </conditionalFormatting>
  <conditionalFormatting sqref="C11:D17 G11:G17 C22:D24 G22:G24 C29:D37 G29:G37 L29:L37 C42:D44 G42:G44 L42:L44 C49:D49 G49 L49">
    <cfRule type="expression" dxfId="11" priority="27">
      <formula>#REF!=1</formula>
    </cfRule>
  </conditionalFormatting>
  <conditionalFormatting sqref="H11:L17 H22:L24 H29:L37 H42:L44 H49:L49">
    <cfRule type="expression" dxfId="10" priority="25">
      <formula>#REF!=2</formula>
    </cfRule>
  </conditionalFormatting>
  <conditionalFormatting sqref="L11:L17 L22:L24">
    <cfRule type="expression" dxfId="9" priority="26">
      <formula>#REF!=1</formula>
    </cfRule>
  </conditionalFormatting>
  <conditionalFormatting sqref="N11:P25">
    <cfRule type="cellIs" dxfId="8" priority="123" operator="lessThan">
      <formula>0</formula>
    </cfRule>
  </conditionalFormatting>
  <conditionalFormatting sqref="N26:P54">
    <cfRule type="cellIs" dxfId="7" priority="82" operator="lessThan">
      <formula>0</formula>
    </cfRule>
  </conditionalFormatting>
  <conditionalFormatting sqref="N19:Q19">
    <cfRule type="expression" dxfId="6" priority="83">
      <formula>$W$19="erro"</formula>
    </cfRule>
  </conditionalFormatting>
  <conditionalFormatting sqref="N26:Q26">
    <cfRule type="expression" dxfId="5" priority="79">
      <formula>$W$26="erro"</formula>
    </cfRule>
    <cfRule type="expression" dxfId="4" priority="80">
      <formula>$W$19="erro"</formula>
    </cfRule>
  </conditionalFormatting>
  <conditionalFormatting sqref="N39:Q39">
    <cfRule type="expression" dxfId="3" priority="118">
      <formula>$W$19="erro"</formula>
    </cfRule>
  </conditionalFormatting>
  <conditionalFormatting sqref="N46:Q46">
    <cfRule type="expression" dxfId="2" priority="78">
      <formula>$W$46="erro"</formula>
    </cfRule>
    <cfRule type="expression" dxfId="1" priority="116">
      <formula>$W$19="erro"</formula>
    </cfRule>
  </conditionalFormatting>
  <conditionalFormatting sqref="N51:Q51">
    <cfRule type="expression" dxfId="0" priority="114">
      <formula>$W$19="erro"</formula>
    </cfRule>
  </conditionalFormatting>
  <dataValidations count="3">
    <dataValidation type="list" allowBlank="1" showErrorMessage="1" sqref="D25" xr:uid="{00000000-0002-0000-0A00-000000000000}">
      <formula1>#REF!</formula1>
    </dataValidation>
    <dataValidation type="list" allowBlank="1" showInputMessage="1" showErrorMessage="1" promptTitle="Aviso" prompt="Utilizar apenas as fontes predeterminadas" sqref="D22:D24 D11:D17 D29:D37 D42:D44 D49" xr:uid="{00000000-0002-0000-0A00-000001000000}">
      <formula1>#REF!</formula1>
    </dataValidation>
    <dataValidation type="list" allowBlank="1" showErrorMessage="1" sqref="L11:L17 L22:L24 L29:L37 L42:L44 L49" xr:uid="{00000000-0002-0000-0A00-000002000000}">
      <formula1>IF($K$4="Tabela Desonerada",#REF!,#REF!)</formula1>
    </dataValidation>
  </dataValidations>
  <printOptions horizontalCentered="1"/>
  <pageMargins left="0.59055118110236227" right="0.59055118110236227" top="0.78740157480314965" bottom="0.78740157480314965" header="0" footer="0"/>
  <pageSetup paperSize="9" scale="46" orientation="portrait" r:id="rId1"/>
  <headerFooter>
    <oddHeader>&amp;L&amp;"Aptos Black,Negrito"&amp;26 CLÍNQUER CONSTRUÇÕES LTDA</oddHeader>
    <oddFooter xml:space="preserve">&amp;CCLÍNQUER CONSTRUÇÕES LTDA 
Rua Alameda dos Jardins, 50, sala 406 t 06 - CEP 92.412-546 - Canoas/RS
Fone (51) 99296-7718 – clinquerconstrucoes@gmail.com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060.2025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Lombardi</dc:creator>
  <cp:lastModifiedBy>Tainan Ely Clarino</cp:lastModifiedBy>
  <cp:lastPrinted>2025-04-16T16:59:57Z</cp:lastPrinted>
  <dcterms:created xsi:type="dcterms:W3CDTF">2017-09-29T18:48:58Z</dcterms:created>
  <dcterms:modified xsi:type="dcterms:W3CDTF">2025-05-26T17:17:13Z</dcterms:modified>
</cp:coreProperties>
</file>