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8D5EC043-ADDD-488D-BCF3-78834A10892B}" xr6:coauthVersionLast="47" xr6:coauthVersionMax="47" xr10:uidLastSave="{00000000-0000-0000-0000-000000000000}"/>
  <bookViews>
    <workbookView xWindow="28680" yWindow="-120" windowWidth="29040" windowHeight="15840" tabRatio="742" xr2:uid="{00000000-000D-0000-FFFF-FFFF00000000}"/>
  </bookViews>
  <sheets>
    <sheet name="PE 108.2025" sheetId="11" r:id="rId1"/>
  </sheets>
  <definedNames>
    <definedName name="_01_09_96">#REF!</definedName>
    <definedName name="_PL1">#REF!</definedName>
    <definedName name="a">#REF!</definedName>
    <definedName name="aa">#REF!</definedName>
    <definedName name="ACIDO">#REF!</definedName>
    <definedName name="AÇO">#REF!</definedName>
    <definedName name="AÇO_CA_50_3_16">#REF!</definedName>
    <definedName name="ADESIVO_PVC">#REF!</definedName>
    <definedName name="AGUA_10LT">#REF!</definedName>
    <definedName name="AGUARRAZ">#REF!</definedName>
    <definedName name="AJUDANTE">#REF!</definedName>
    <definedName name="ALIZAR_MAD_LEI">#REF!</definedName>
    <definedName name="ALTA">#REF!</definedName>
    <definedName name="amarela">#REF!</definedName>
    <definedName name="AMONIA">#REF!</definedName>
    <definedName name="AREIA">#REF!</definedName>
    <definedName name="ARMAÇÃO_CONCRETO">#REF!</definedName>
    <definedName name="ARMADOR">#REF!</definedName>
    <definedName name="ARMARIO_90X60X17_CM">#REF!</definedName>
    <definedName name="ASSENTO_PLASTICO">#REF!</definedName>
    <definedName name="ATERRO_ARENOSO">#REF!</definedName>
    <definedName name="azul">#REF!</definedName>
    <definedName name="AZULEGISTA">#REF!</definedName>
    <definedName name="AZULEJO_15X15">#REF!</definedName>
    <definedName name="AZULSINAL">#REF!</definedName>
    <definedName name="b">#REF!</definedName>
    <definedName name="BDI">#REF!</definedName>
    <definedName name="BDI_4">#REF!</definedName>
    <definedName name="BDI_5">#REF!</definedName>
    <definedName name="BDI_6">#REF!</definedName>
    <definedName name="BG">#REF!</definedName>
    <definedName name="BGU">#REF!</definedName>
    <definedName name="BLOCO.CONC.CELULAR.12">#REF!</definedName>
    <definedName name="BLOCO.CONCRETO.14X19X39">#REF!</definedName>
    <definedName name="BLOCO.CONCRETO.19X19X39">#REF!</definedName>
    <definedName name="BLOCO.CONCRETO.9X19X39">#REF!</definedName>
    <definedName name="BLOCO_VIDRO">#REF!</definedName>
    <definedName name="BR">#REF!</definedName>
    <definedName name="BRITA1">#REF!</definedName>
    <definedName name="CAIXILHO_MAD_LEI">#REF!</definedName>
    <definedName name="CAL">#REF!</definedName>
    <definedName name="CBU">#REF!</definedName>
    <definedName name="CBUII">#REF!</definedName>
    <definedName name="CBUQB">#REF!</definedName>
    <definedName name="CBUQc">#REF!</definedName>
    <definedName name="CERAMICA_30X30_PEI_IV">#REF!</definedName>
    <definedName name="CERAMICA_30x30_PEI_V">#REF!</definedName>
    <definedName name="CIMENTO">#REF!</definedName>
    <definedName name="CIMENTO_BRANCO">#REF!</definedName>
    <definedName name="CIMENTO_COLA">#REF!</definedName>
    <definedName name="CLIENTE">#REF!</definedName>
    <definedName name="COMPENSA.PLAST">#REF!</definedName>
    <definedName name="COMPENSADO_RES_10MM">#REF!</definedName>
    <definedName name="COMPENSADO_RES_12MM">#REF!</definedName>
    <definedName name="CONCRETO_18_MPA">#REF!</definedName>
    <definedName name="CPU_66">#REF!</definedName>
    <definedName name="d">#REF!</definedName>
    <definedName name="daad">#REF!</definedName>
    <definedName name="DATA">#REF!</definedName>
    <definedName name="Data_Final">#REF!</definedName>
    <definedName name="Data_Início">#REF!</definedName>
    <definedName name="dd">#REF!</definedName>
    <definedName name="DECANEL">#REF!</definedName>
    <definedName name="DESFORMA">#REF!</definedName>
    <definedName name="DGA">#REF!</definedName>
    <definedName name="DIA">#REF!</definedName>
    <definedName name="DIESEL">#REF!</definedName>
    <definedName name="DIESEL_3">#REF!</definedName>
    <definedName name="DIESEL_4">#REF!</definedName>
    <definedName name="DIESEL_5">#REF!</definedName>
    <definedName name="DIESEL_6">#REF!</definedName>
    <definedName name="DJ">#REF!</definedName>
    <definedName name="ECJ">#REF!</definedName>
    <definedName name="EJ">#REF!</definedName>
    <definedName name="ELEMENTO_VAZADO">#REF!</definedName>
    <definedName name="ELETRICISTA">#REF!</definedName>
    <definedName name="EMPRESA">#REF!</definedName>
    <definedName name="ENCANADOR">#REF!</definedName>
    <definedName name="ENGATE_STORZ">#REF!</definedName>
    <definedName name="EXA">#REF!</definedName>
    <definedName name="Excel_BuiltIn_Print_Titles_2_1">#REF!</definedName>
    <definedName name="Excel_BuiltIn_Print_Titles_2_1_1">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3_1_1_1_1_1">#REF!</definedName>
    <definedName name="fc1a">#REF!</definedName>
    <definedName name="FC2A">#REF!</definedName>
    <definedName name="FC3A">#REF!</definedName>
    <definedName name="FORMA_MAD_BRANCA">#REF!</definedName>
    <definedName name="GAS_CARBONICO_6KG">#REF!</definedName>
    <definedName name="GASOL">#REF!</definedName>
    <definedName name="GASOL_3">#REF!</definedName>
    <definedName name="GASOL_4">#REF!</definedName>
    <definedName name="GASOL_5">#REF!</definedName>
    <definedName name="GASOL_6">#REF!</definedName>
    <definedName name="GESSO">#REF!</definedName>
    <definedName name="GRANITO_AMENDOA">#REF!</definedName>
    <definedName name="GRANITO_CINZA_CORUMBA">#REF!</definedName>
    <definedName name="hi">#REF!</definedName>
    <definedName name="IGOL_2">#REF!</definedName>
    <definedName name="IGOLFLEX">#REF!</definedName>
    <definedName name="IM">#REF!</definedName>
    <definedName name="IMPERMEABILIZANTE_SIKA">#REF!</definedName>
    <definedName name="ITENS">#REF!</definedName>
    <definedName name="JUNTA_PLÁSTICA">#REF!</definedName>
    <definedName name="KORODUR">#REF!</definedName>
    <definedName name="LAMBRI_IPÊ">#REF!</definedName>
    <definedName name="LANÇAMENTO_CONCRETO">#REF!</definedName>
    <definedName name="LIGAÇÃO_FLEXIVEL">#REF!</definedName>
    <definedName name="LILASDRENA">#REF!</definedName>
    <definedName name="LIQUIDO_PREPARADOR">#REF!</definedName>
    <definedName name="LIXA_FERRO">#REF!</definedName>
    <definedName name="LOCAL">#REF!</definedName>
    <definedName name="LS">#REF!</definedName>
    <definedName name="MANGUEIRA_30_M">#REF!</definedName>
    <definedName name="MARCENEIRO">#REF!</definedName>
    <definedName name="MARMORE_BRANCO">#REF!</definedName>
    <definedName name="MASSA_OLEO">#REF!</definedName>
    <definedName name="Medição">#REF!</definedName>
    <definedName name="NTEI">#REF!</definedName>
    <definedName name="OBRA">#REF!</definedName>
    <definedName name="OPA">#REF!</definedName>
    <definedName name="PARAFUSO_PARA_LOUÇA">#REF!</definedName>
    <definedName name="PEÇA_6_X_3_MAD_LEI">#REF!</definedName>
    <definedName name="PEDREIRO">#REF!</definedName>
    <definedName name="PERNAMANCA_MAD_LEI">#REF!</definedName>
    <definedName name="pesquisa">#REF!</definedName>
    <definedName name="PINTOR">#REF!</definedName>
    <definedName name="PL">#REF!</definedName>
    <definedName name="PO_QUIMICO_4KG">#REF!</definedName>
    <definedName name="PONTALETE">#REF!</definedName>
    <definedName name="prego">#REF!</definedName>
    <definedName name="PREGO_1_X_16">#REF!</definedName>
    <definedName name="PREGO_2_12_X_12">#REF!</definedName>
    <definedName name="PREGO_2_12X10">#REF!</definedName>
    <definedName name="PREGO_2X11">#REF!</definedName>
    <definedName name="PREGO_2X12">#REF!</definedName>
    <definedName name="REFERENTE">#REF!</definedName>
    <definedName name="REG">#REF!</definedName>
    <definedName name="REGULA">#REF!</definedName>
    <definedName name="REJUNTE">#REF!</definedName>
    <definedName name="RGTR">#REF!</definedName>
    <definedName name="RIPÃO">#REF!</definedName>
    <definedName name="RIPÃO_MAD_LEI">#REF!</definedName>
    <definedName name="RMA">#REF!</definedName>
    <definedName name="RODAPE_CINZA_CORUMBA">#REF!</definedName>
    <definedName name="RS">#REF!</definedName>
    <definedName name="SARRAFO">#REF!</definedName>
    <definedName name="sbg">#REF!</definedName>
    <definedName name="SBTC">#REF!</definedName>
    <definedName name="SEIXO">#REF!</definedName>
    <definedName name="SemanaTerminando">#REF!</definedName>
    <definedName name="SIFÃO_CROMADO">#REF!</definedName>
    <definedName name="SOLEIRA_CINZA_CORUMBA">#REF!</definedName>
    <definedName name="SOLU_LIMPADORA">#REF!</definedName>
    <definedName name="ssss">#REF!</definedName>
    <definedName name="SUBT">#REF!</definedName>
    <definedName name="TABUA">#REF!</definedName>
    <definedName name="TABUA.METRO">#REF!</definedName>
    <definedName name="TÁBUA_MAD_FORTE">#REF!</definedName>
    <definedName name="TARUGO">#REF!</definedName>
    <definedName name="TELHA_FIBROCIMENTO_6MM">#REF!</definedName>
    <definedName name="TELHA_FRIBOCIMENTO_4MM">#REF!</definedName>
    <definedName name="TELHA_PLAN">#REF!</definedName>
    <definedName name="TELHACRYL">#REF!</definedName>
    <definedName name="TINTA_ACRILICA">#REF!</definedName>
    <definedName name="TINTA_ESMALTE">#REF!</definedName>
    <definedName name="TINTA_NOVACOR">#REF!</definedName>
    <definedName name="TOTAL_ADMINISTRATIVO">#REF!</definedName>
    <definedName name="TOTAL_AULA">#REF!</definedName>
    <definedName name="TOTAL_EXTERNA">#REF!</definedName>
    <definedName name="TOTAL_QUADRA">#REF!</definedName>
    <definedName name="TOTAL_VESTIÁRIO">#REF!</definedName>
    <definedName name="TPM">#REF!</definedName>
    <definedName name="UL">#REF!</definedName>
    <definedName name="VEDA_ROSCA">#REF!</definedName>
    <definedName name="verde">#REF!</definedName>
    <definedName name="verdepav">#REF!</definedName>
    <definedName name="VERNIZ_POLIURETANO">#REF!</definedName>
    <definedName name="x">#REF!</definedName>
    <definedName name="yy">#REF!</definedName>
    <definedName name="ZARCA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6" i="11" l="1"/>
  <c r="K281" i="11" l="1"/>
  <c r="K276" i="11"/>
  <c r="K242" i="11"/>
  <c r="K243" i="11"/>
  <c r="K244" i="11"/>
  <c r="K245" i="11"/>
  <c r="K246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6" i="11"/>
  <c r="K267" i="11"/>
  <c r="K268" i="11"/>
  <c r="K269" i="11"/>
  <c r="K270" i="11"/>
  <c r="K271" i="11"/>
  <c r="K241" i="11"/>
  <c r="K236" i="11"/>
  <c r="K235" i="11"/>
  <c r="K234" i="11"/>
  <c r="K188" i="11"/>
  <c r="K187" i="11"/>
  <c r="K186" i="11"/>
  <c r="K185" i="11"/>
  <c r="K138" i="11"/>
  <c r="K137" i="11"/>
  <c r="K132" i="11"/>
  <c r="K131" i="11"/>
  <c r="K126" i="11"/>
  <c r="K125" i="11"/>
  <c r="K124" i="11"/>
  <c r="K123" i="11"/>
  <c r="K118" i="11"/>
  <c r="K117" i="11"/>
  <c r="K116" i="11"/>
  <c r="K115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87" i="11"/>
  <c r="K82" i="11"/>
  <c r="K81" i="11"/>
  <c r="K80" i="11"/>
  <c r="K79" i="11"/>
  <c r="K78" i="11"/>
  <c r="K73" i="11"/>
  <c r="K72" i="11"/>
  <c r="K71" i="11"/>
  <c r="K66" i="11"/>
  <c r="K65" i="11"/>
  <c r="K64" i="11"/>
  <c r="K63" i="11"/>
  <c r="K58" i="11"/>
  <c r="K57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12" i="11"/>
  <c r="U284" i="11" l="1"/>
  <c r="T284" i="11"/>
  <c r="M283" i="11"/>
  <c r="U279" i="11"/>
  <c r="T279" i="11"/>
  <c r="M278" i="11"/>
  <c r="U274" i="11"/>
  <c r="T274" i="11"/>
  <c r="M273" i="11"/>
  <c r="U239" i="11"/>
  <c r="T239" i="11"/>
  <c r="M238" i="11"/>
  <c r="U232" i="11"/>
  <c r="T232" i="11"/>
  <c r="M231" i="11"/>
  <c r="U191" i="11"/>
  <c r="T191" i="11"/>
  <c r="M190" i="11"/>
  <c r="U183" i="11"/>
  <c r="T183" i="11"/>
  <c r="M182" i="11"/>
  <c r="U174" i="11"/>
  <c r="T174" i="11"/>
  <c r="M173" i="11"/>
  <c r="U159" i="11"/>
  <c r="T159" i="11"/>
  <c r="M158" i="11"/>
  <c r="U141" i="11"/>
  <c r="T141" i="11"/>
  <c r="M140" i="11"/>
  <c r="U135" i="11"/>
  <c r="T135" i="11"/>
  <c r="M134" i="11"/>
  <c r="U129" i="11"/>
  <c r="T129" i="11"/>
  <c r="M128" i="11"/>
  <c r="U121" i="11"/>
  <c r="T121" i="11"/>
  <c r="M120" i="11"/>
  <c r="U113" i="11"/>
  <c r="T113" i="11"/>
  <c r="M112" i="11"/>
  <c r="U85" i="11"/>
  <c r="T85" i="11"/>
  <c r="M84" i="11"/>
  <c r="U83" i="11"/>
  <c r="T83" i="11"/>
  <c r="U76" i="11"/>
  <c r="T76" i="11"/>
  <c r="M75" i="11"/>
  <c r="U69" i="11"/>
  <c r="T69" i="11"/>
  <c r="M68" i="11"/>
  <c r="U61" i="11"/>
  <c r="T61" i="11"/>
  <c r="M60" i="11"/>
  <c r="U55" i="11"/>
  <c r="T55" i="11"/>
  <c r="M54" i="11"/>
  <c r="T13" i="11" l="1"/>
  <c r="T17" i="11"/>
  <c r="T21" i="11"/>
  <c r="T25" i="11"/>
  <c r="T29" i="11"/>
  <c r="T33" i="11"/>
  <c r="T37" i="11"/>
  <c r="T41" i="11"/>
  <c r="T45" i="11"/>
  <c r="T49" i="11"/>
  <c r="T58" i="11"/>
  <c r="T56" i="11"/>
  <c r="T57" i="11"/>
  <c r="T14" i="11"/>
  <c r="T18" i="11"/>
  <c r="T22" i="11"/>
  <c r="T26" i="11"/>
  <c r="T30" i="11"/>
  <c r="T34" i="11"/>
  <c r="T38" i="11"/>
  <c r="T42" i="11"/>
  <c r="T46" i="11"/>
  <c r="T50" i="11"/>
  <c r="T15" i="11"/>
  <c r="T19" i="11"/>
  <c r="T23" i="11"/>
  <c r="T27" i="11"/>
  <c r="T31" i="11"/>
  <c r="T35" i="11"/>
  <c r="T39" i="11"/>
  <c r="T43" i="11"/>
  <c r="T47" i="11"/>
  <c r="T51" i="11"/>
  <c r="T12" i="11"/>
  <c r="T16" i="11"/>
  <c r="T20" i="11"/>
  <c r="T24" i="11"/>
  <c r="T28" i="11"/>
  <c r="T32" i="11"/>
  <c r="T36" i="11"/>
  <c r="T40" i="11"/>
  <c r="T44" i="11"/>
  <c r="T48" i="11"/>
  <c r="T52" i="11"/>
  <c r="O73" i="11" l="1"/>
  <c r="N73" i="11"/>
  <c r="U116" i="11"/>
  <c r="N116" i="11" s="1"/>
  <c r="U117" i="11"/>
  <c r="N117" i="11" s="1"/>
  <c r="M73" i="11"/>
  <c r="Q73" i="11" s="1"/>
  <c r="M125" i="11"/>
  <c r="Q125" i="11" s="1"/>
  <c r="U276" i="11"/>
  <c r="M276" i="11"/>
  <c r="Q276" i="11" s="1"/>
  <c r="M281" i="11"/>
  <c r="Q281" i="11" s="1"/>
  <c r="U115" i="11"/>
  <c r="N115" i="11" s="1"/>
  <c r="U125" i="11"/>
  <c r="M116" i="11"/>
  <c r="Q116" i="11" s="1"/>
  <c r="O276" i="11"/>
  <c r="N276" i="11"/>
  <c r="O117" i="11"/>
  <c r="M96" i="11"/>
  <c r="Q96" i="11" s="1"/>
  <c r="M91" i="11"/>
  <c r="Q91" i="11" s="1"/>
  <c r="M72" i="11"/>
  <c r="Q72" i="11" s="1"/>
  <c r="M115" i="11"/>
  <c r="Q115" i="11" s="1"/>
  <c r="U96" i="11"/>
  <c r="U109" i="11"/>
  <c r="M95" i="11"/>
  <c r="Q95" i="11" s="1"/>
  <c r="U118" i="11"/>
  <c r="N118" i="11" s="1"/>
  <c r="O72" i="11"/>
  <c r="N72" i="11"/>
  <c r="M109" i="11"/>
  <c r="Q109" i="11" s="1"/>
  <c r="O115" i="11"/>
  <c r="O281" i="11"/>
  <c r="U73" i="11"/>
  <c r="O96" i="11"/>
  <c r="N96" i="11"/>
  <c r="M118" i="11"/>
  <c r="Q118" i="11" s="1"/>
  <c r="U72" i="11"/>
  <c r="O91" i="11"/>
  <c r="O125" i="11"/>
  <c r="N125" i="11"/>
  <c r="M94" i="11"/>
  <c r="Q94" i="11" s="1"/>
  <c r="U281" i="11"/>
  <c r="N281" i="11" s="1"/>
  <c r="T62" i="11"/>
  <c r="U91" i="11"/>
  <c r="N91" i="11" s="1"/>
  <c r="U95" i="11"/>
  <c r="N95" i="11" s="1"/>
  <c r="U94" i="11"/>
  <c r="N94" i="11" s="1"/>
  <c r="O95" i="11"/>
  <c r="O116" i="11"/>
  <c r="O109" i="11"/>
  <c r="N109" i="11"/>
  <c r="M117" i="11"/>
  <c r="Q117" i="11" s="1"/>
  <c r="O118" i="11"/>
  <c r="O94" i="11"/>
  <c r="U12" i="11" l="1"/>
  <c r="P281" i="11"/>
  <c r="P117" i="11"/>
  <c r="P91" i="11"/>
  <c r="P73" i="11"/>
  <c r="P72" i="11"/>
  <c r="P94" i="11"/>
  <c r="P96" i="11"/>
  <c r="P115" i="11"/>
  <c r="P125" i="11"/>
  <c r="P118" i="11"/>
  <c r="P95" i="11"/>
  <c r="T64" i="11"/>
  <c r="T66" i="11"/>
  <c r="N278" i="11"/>
  <c r="O278" i="11"/>
  <c r="T63" i="11"/>
  <c r="T70" i="11"/>
  <c r="N283" i="11"/>
  <c r="Q278" i="11"/>
  <c r="Q275" i="11" s="1"/>
  <c r="U275" i="11" s="1"/>
  <c r="T65" i="11"/>
  <c r="O283" i="11"/>
  <c r="Q283" i="11"/>
  <c r="Q280" i="11" s="1"/>
  <c r="U280" i="11" s="1"/>
  <c r="P116" i="11"/>
  <c r="P109" i="11"/>
  <c r="P276" i="11"/>
  <c r="M15" i="11" l="1"/>
  <c r="Q15" i="11" s="1"/>
  <c r="P283" i="11"/>
  <c r="V283" i="11" s="1"/>
  <c r="W283" i="11" s="1"/>
  <c r="P278" i="11"/>
  <c r="V278" i="11" s="1"/>
  <c r="W278" i="11" s="1"/>
  <c r="T72" i="11"/>
  <c r="T71" i="11"/>
  <c r="T77" i="11"/>
  <c r="T73" i="11"/>
  <c r="N16" i="11" l="1"/>
  <c r="M16" i="11"/>
  <c r="Q16" i="11" s="1"/>
  <c r="U16" i="11"/>
  <c r="M13" i="11"/>
  <c r="Q13" i="11" s="1"/>
  <c r="M14" i="11"/>
  <c r="Q14" i="11" s="1"/>
  <c r="M12" i="11"/>
  <c r="O15" i="11"/>
  <c r="U15" i="11" s="1"/>
  <c r="N15" i="11" s="1"/>
  <c r="T86" i="11"/>
  <c r="T78" i="11"/>
  <c r="T80" i="11"/>
  <c r="T82" i="11"/>
  <c r="T79" i="11"/>
  <c r="T81" i="11"/>
  <c r="O14" i="11" l="1"/>
  <c r="U14" i="11" s="1"/>
  <c r="N14" i="11"/>
  <c r="P14" i="11" s="1"/>
  <c r="Q12" i="11"/>
  <c r="O16" i="11"/>
  <c r="P16" i="11" s="1"/>
  <c r="O13" i="11"/>
  <c r="U13" i="11" s="1"/>
  <c r="N13" i="11" s="1"/>
  <c r="O12" i="11"/>
  <c r="N12" i="11"/>
  <c r="U18" i="11"/>
  <c r="P15" i="11"/>
  <c r="T89" i="11"/>
  <c r="T91" i="11"/>
  <c r="T93" i="11"/>
  <c r="T95" i="11"/>
  <c r="T97" i="11"/>
  <c r="T99" i="11"/>
  <c r="U19" i="11"/>
  <c r="T87" i="11"/>
  <c r="T101" i="11"/>
  <c r="T103" i="11"/>
  <c r="T105" i="11"/>
  <c r="T107" i="11"/>
  <c r="T114" i="11"/>
  <c r="T109" i="11"/>
  <c r="T88" i="11"/>
  <c r="T110" i="11"/>
  <c r="T90" i="11"/>
  <c r="T92" i="11"/>
  <c r="T94" i="11"/>
  <c r="T96" i="11"/>
  <c r="T98" i="11"/>
  <c r="T100" i="11"/>
  <c r="T102" i="11"/>
  <c r="T104" i="11"/>
  <c r="T106" i="11"/>
  <c r="T108" i="11"/>
  <c r="P13" i="11" l="1"/>
  <c r="N18" i="11"/>
  <c r="U17" i="11"/>
  <c r="N17" i="11" s="1"/>
  <c r="O17" i="11"/>
  <c r="P12" i="11"/>
  <c r="M17" i="11"/>
  <c r="Q17" i="11" s="1"/>
  <c r="O19" i="11"/>
  <c r="O18" i="11"/>
  <c r="T116" i="11"/>
  <c r="T118" i="11"/>
  <c r="T115" i="11"/>
  <c r="T122" i="11"/>
  <c r="T117" i="11"/>
  <c r="M18" i="11" l="1"/>
  <c r="Q18" i="11" s="1"/>
  <c r="P18" i="11" s="1"/>
  <c r="P17" i="11"/>
  <c r="N19" i="11"/>
  <c r="T124" i="11"/>
  <c r="T126" i="11"/>
  <c r="T123" i="11"/>
  <c r="T130" i="11"/>
  <c r="T125" i="11"/>
  <c r="M19" i="11" l="1"/>
  <c r="Q19" i="11" s="1"/>
  <c r="P19" i="11" s="1"/>
  <c r="T132" i="11"/>
  <c r="T136" i="11"/>
  <c r="T131" i="11"/>
  <c r="U20" i="11" l="1"/>
  <c r="N20" i="11" s="1"/>
  <c r="M20" i="11"/>
  <c r="Q20" i="11" s="1"/>
  <c r="O20" i="11"/>
  <c r="T138" i="11"/>
  <c r="T137" i="11"/>
  <c r="T142" i="11"/>
  <c r="P20" i="11" l="1"/>
  <c r="T150" i="11"/>
  <c r="T152" i="11"/>
  <c r="T143" i="11"/>
  <c r="T160" i="11"/>
  <c r="T147" i="11"/>
  <c r="T145" i="11"/>
  <c r="T151" i="11"/>
  <c r="T149" i="11"/>
  <c r="T155" i="11"/>
  <c r="T153" i="11"/>
  <c r="T144" i="11"/>
  <c r="T146" i="11"/>
  <c r="T148" i="11"/>
  <c r="T154" i="11"/>
  <c r="T156" i="11"/>
  <c r="T161" i="11" l="1"/>
  <c r="T175" i="11"/>
  <c r="T165" i="11"/>
  <c r="T163" i="11"/>
  <c r="T169" i="11"/>
  <c r="T167" i="11"/>
  <c r="T171" i="11"/>
  <c r="T162" i="11"/>
  <c r="T166" i="11"/>
  <c r="T164" i="11"/>
  <c r="T170" i="11"/>
  <c r="T168" i="11"/>
  <c r="T179" i="11" l="1"/>
  <c r="T184" i="11"/>
  <c r="T176" i="11"/>
  <c r="T178" i="11"/>
  <c r="T180" i="11"/>
  <c r="T177" i="11"/>
  <c r="T186" i="11" l="1"/>
  <c r="T188" i="11"/>
  <c r="T185" i="11"/>
  <c r="T192" i="11"/>
  <c r="T187" i="11"/>
  <c r="T220" i="11" l="1"/>
  <c r="T197" i="11"/>
  <c r="T222" i="11"/>
  <c r="T195" i="11"/>
  <c r="T209" i="11"/>
  <c r="T224" i="11"/>
  <c r="T201" i="11"/>
  <c r="T226" i="11"/>
  <c r="T199" i="11"/>
  <c r="T228" i="11"/>
  <c r="T205" i="11"/>
  <c r="T203" i="11"/>
  <c r="T213" i="11"/>
  <c r="T211" i="11"/>
  <c r="T194" i="11"/>
  <c r="T196" i="11"/>
  <c r="T221" i="11"/>
  <c r="T198" i="11"/>
  <c r="T219" i="11"/>
  <c r="T217" i="11"/>
  <c r="T215" i="11"/>
  <c r="T200" i="11"/>
  <c r="T225" i="11"/>
  <c r="T202" i="11"/>
  <c r="T223" i="11"/>
  <c r="T204" i="11"/>
  <c r="T229" i="11"/>
  <c r="T206" i="11"/>
  <c r="T227" i="11"/>
  <c r="T208" i="11"/>
  <c r="T210" i="11"/>
  <c r="T212" i="11"/>
  <c r="T214" i="11"/>
  <c r="T207" i="11"/>
  <c r="T216" i="11"/>
  <c r="T193" i="11"/>
  <c r="T218" i="11"/>
  <c r="T233" i="11"/>
  <c r="T236" i="11" l="1"/>
  <c r="T240" i="11"/>
  <c r="T234" i="11"/>
  <c r="T235" i="11"/>
  <c r="T258" i="11" l="1"/>
  <c r="T256" i="11"/>
  <c r="T262" i="11"/>
  <c r="T260" i="11"/>
  <c r="T266" i="11"/>
  <c r="T275" i="11"/>
  <c r="T264" i="11"/>
  <c r="T241" i="11"/>
  <c r="T270" i="11"/>
  <c r="T243" i="11"/>
  <c r="T268" i="11"/>
  <c r="T245" i="11"/>
  <c r="T247" i="11"/>
  <c r="T249" i="11"/>
  <c r="T251" i="11"/>
  <c r="T253" i="11"/>
  <c r="T255" i="11"/>
  <c r="T257" i="11"/>
  <c r="T259" i="11"/>
  <c r="T261" i="11"/>
  <c r="T242" i="11"/>
  <c r="T263" i="11"/>
  <c r="T265" i="11"/>
  <c r="T246" i="11"/>
  <c r="T267" i="11"/>
  <c r="T244" i="11"/>
  <c r="T269" i="11"/>
  <c r="T250" i="11"/>
  <c r="T271" i="11"/>
  <c r="T248" i="11"/>
  <c r="T254" i="11"/>
  <c r="T252" i="11"/>
  <c r="T276" i="11" l="1"/>
  <c r="T280" i="11"/>
  <c r="T281" i="11" l="1"/>
  <c r="M138" i="11" l="1"/>
  <c r="Q138" i="11" s="1"/>
  <c r="K197" i="11"/>
  <c r="K145" i="11"/>
  <c r="M145" i="11" l="1"/>
  <c r="Q145" i="11" s="1"/>
  <c r="K216" i="11"/>
  <c r="K194" i="11"/>
  <c r="K198" i="11"/>
  <c r="K218" i="11"/>
  <c r="K195" i="11"/>
  <c r="M195" i="11" s="1"/>
  <c r="Q195" i="11" s="1"/>
  <c r="K196" i="11"/>
  <c r="K193" i="11"/>
  <c r="K178" i="11"/>
  <c r="M178" i="11" s="1"/>
  <c r="Q178" i="11" s="1"/>
  <c r="K177" i="11"/>
  <c r="M177" i="11" s="1"/>
  <c r="Q177" i="11" s="1"/>
  <c r="K180" i="11"/>
  <c r="M180" i="11" s="1"/>
  <c r="Q180" i="11" s="1"/>
  <c r="K179" i="11"/>
  <c r="M179" i="11" s="1"/>
  <c r="Q179" i="11" s="1"/>
  <c r="K162" i="11"/>
  <c r="M162" i="11" s="1"/>
  <c r="Q162" i="11" s="1"/>
  <c r="K176" i="11"/>
  <c r="K161" i="11"/>
  <c r="K144" i="11"/>
  <c r="M144" i="11" s="1"/>
  <c r="Q144" i="11" s="1"/>
  <c r="K143" i="11"/>
  <c r="U206" i="11"/>
  <c r="K209" i="11"/>
  <c r="U212" i="11"/>
  <c r="U229" i="11"/>
  <c r="K206" i="11"/>
  <c r="M206" i="11" s="1"/>
  <c r="Q206" i="11" s="1"/>
  <c r="U202" i="11"/>
  <c r="U219" i="11"/>
  <c r="U215" i="11"/>
  <c r="K228" i="11"/>
  <c r="M228" i="11" s="1"/>
  <c r="Q228" i="11" s="1"/>
  <c r="O227" i="11"/>
  <c r="K217" i="11"/>
  <c r="K223" i="11"/>
  <c r="M223" i="11" s="1"/>
  <c r="Q223" i="11" s="1"/>
  <c r="U225" i="11"/>
  <c r="U220" i="11"/>
  <c r="U203" i="11"/>
  <c r="U226" i="11"/>
  <c r="U224" i="11"/>
  <c r="K220" i="11"/>
  <c r="M220" i="11" s="1"/>
  <c r="Q220" i="11" s="1"/>
  <c r="U200" i="11"/>
  <c r="U208" i="11"/>
  <c r="U201" i="11"/>
  <c r="K208" i="11"/>
  <c r="U210" i="11"/>
  <c r="U151" i="11"/>
  <c r="K211" i="11"/>
  <c r="U199" i="11"/>
  <c r="K202" i="11"/>
  <c r="K199" i="11"/>
  <c r="M199" i="11" s="1"/>
  <c r="Q199" i="11" s="1"/>
  <c r="U41" i="11"/>
  <c r="U147" i="11"/>
  <c r="O138" i="11"/>
  <c r="O144" i="11"/>
  <c r="N145" i="11"/>
  <c r="O145" i="11"/>
  <c r="O162" i="11"/>
  <c r="K146" i="11"/>
  <c r="M146" i="11" s="1"/>
  <c r="Q146" i="11" s="1"/>
  <c r="U156" i="11"/>
  <c r="O163" i="11"/>
  <c r="K149" i="11"/>
  <c r="M149" i="11" s="1"/>
  <c r="Q149" i="11" s="1"/>
  <c r="U150" i="11"/>
  <c r="K153" i="11"/>
  <c r="M153" i="11" s="1"/>
  <c r="Q153" i="11" s="1"/>
  <c r="K154" i="11"/>
  <c r="M154" i="11" s="1"/>
  <c r="Q154" i="11" s="1"/>
  <c r="K150" i="11"/>
  <c r="M150" i="11" s="1"/>
  <c r="Q150" i="11" s="1"/>
  <c r="U37" i="11"/>
  <c r="N37" i="11" s="1"/>
  <c r="U26" i="11"/>
  <c r="M26" i="11"/>
  <c r="Q26" i="11" s="1"/>
  <c r="M25" i="11"/>
  <c r="Q25" i="11" s="1"/>
  <c r="U50" i="11"/>
  <c r="M39" i="11"/>
  <c r="Q39" i="11" s="1"/>
  <c r="U45" i="11"/>
  <c r="M31" i="11"/>
  <c r="Q31" i="11" s="1"/>
  <c r="U46" i="11"/>
  <c r="M43" i="11"/>
  <c r="Q43" i="11" s="1"/>
  <c r="U44" i="11"/>
  <c r="M35" i="11"/>
  <c r="Q35" i="11" s="1"/>
  <c r="M48" i="11"/>
  <c r="Q48" i="11" s="1"/>
  <c r="M40" i="11"/>
  <c r="Q40" i="11" s="1"/>
  <c r="O31" i="11"/>
  <c r="M36" i="11"/>
  <c r="Q36" i="11" s="1"/>
  <c r="U47" i="11"/>
  <c r="M33" i="11"/>
  <c r="Q33" i="11" s="1"/>
  <c r="M41" i="11"/>
  <c r="Q41" i="11" s="1"/>
  <c r="U30" i="11"/>
  <c r="M37" i="11"/>
  <c r="Q37" i="11" s="1"/>
  <c r="U52" i="11"/>
  <c r="M47" i="11"/>
  <c r="Q47" i="11" s="1"/>
  <c r="U43" i="11"/>
  <c r="M23" i="11"/>
  <c r="Q23" i="11" s="1"/>
  <c r="M42" i="11"/>
  <c r="Q42" i="11" s="1"/>
  <c r="U29" i="11"/>
  <c r="M51" i="11"/>
  <c r="Q51" i="11" s="1"/>
  <c r="U36" i="11"/>
  <c r="M50" i="11"/>
  <c r="Q50" i="11" s="1"/>
  <c r="U39" i="11"/>
  <c r="U35" i="11"/>
  <c r="M38" i="11"/>
  <c r="Q38" i="11" s="1"/>
  <c r="M52" i="11"/>
  <c r="Q52" i="11" s="1"/>
  <c r="M29" i="11"/>
  <c r="Q29" i="11" s="1"/>
  <c r="M24" i="11"/>
  <c r="Q24" i="11" s="1"/>
  <c r="M45" i="11"/>
  <c r="Q45" i="11" s="1"/>
  <c r="U48" i="11"/>
  <c r="U51" i="11"/>
  <c r="K164" i="11"/>
  <c r="K168" i="11"/>
  <c r="M271" i="11"/>
  <c r="Q271" i="11" s="1"/>
  <c r="U271" i="11"/>
  <c r="N271" i="11" s="1"/>
  <c r="O271" i="11"/>
  <c r="U270" i="11"/>
  <c r="N270" i="11" s="1"/>
  <c r="M270" i="11"/>
  <c r="Q270" i="11" s="1"/>
  <c r="O270" i="11"/>
  <c r="O269" i="11"/>
  <c r="M269" i="11"/>
  <c r="Q269" i="11" s="1"/>
  <c r="U269" i="11"/>
  <c r="N269" i="11" s="1"/>
  <c r="M92" i="11"/>
  <c r="Q92" i="11" s="1"/>
  <c r="O137" i="11"/>
  <c r="N137" i="11"/>
  <c r="M257" i="11"/>
  <c r="Q257" i="11" s="1"/>
  <c r="O257" i="11" s="1"/>
  <c r="U257" i="11" s="1"/>
  <c r="M44" i="11"/>
  <c r="Q44" i="11" s="1"/>
  <c r="O123" i="11"/>
  <c r="U252" i="11"/>
  <c r="O247" i="11"/>
  <c r="N247" i="11"/>
  <c r="U100" i="11"/>
  <c r="U162" i="11"/>
  <c r="O131" i="11"/>
  <c r="N209" i="11"/>
  <c r="U265" i="11"/>
  <c r="U251" i="11"/>
  <c r="M241" i="11"/>
  <c r="Q241" i="11" s="1"/>
  <c r="O93" i="11"/>
  <c r="U185" i="11"/>
  <c r="U196" i="11"/>
  <c r="U187" i="11"/>
  <c r="M107" i="11"/>
  <c r="Q107" i="11" s="1"/>
  <c r="O253" i="11"/>
  <c r="N253" i="11"/>
  <c r="U250" i="11"/>
  <c r="U99" i="11"/>
  <c r="O251" i="11"/>
  <c r="N251" i="11"/>
  <c r="M188" i="11"/>
  <c r="Q188" i="11" s="1"/>
  <c r="O188" i="11"/>
  <c r="N188" i="11"/>
  <c r="P257" i="11"/>
  <c r="U104" i="11"/>
  <c r="U242" i="11"/>
  <c r="M108" i="11"/>
  <c r="Q108" i="11" s="1"/>
  <c r="M198" i="11"/>
  <c r="Q198" i="11" s="1"/>
  <c r="O197" i="11"/>
  <c r="N197" i="11"/>
  <c r="O143" i="11"/>
  <c r="P63" i="11"/>
  <c r="M259" i="11"/>
  <c r="Q259" i="11" s="1"/>
  <c r="O259" i="11" s="1"/>
  <c r="U259" i="11" s="1"/>
  <c r="U40" i="11"/>
  <c r="P234" i="11"/>
  <c r="N80" i="11"/>
  <c r="O235" i="11"/>
  <c r="U66" i="11"/>
  <c r="U209" i="11"/>
  <c r="U218" i="11"/>
  <c r="N218" i="11" s="1"/>
  <c r="U248" i="11"/>
  <c r="M252" i="11"/>
  <c r="Q252" i="11" s="1"/>
  <c r="N259" i="11"/>
  <c r="O180" i="11"/>
  <c r="U243" i="11"/>
  <c r="M131" i="11"/>
  <c r="Q131" i="11" s="1"/>
  <c r="M81" i="11"/>
  <c r="Q81" i="11" s="1"/>
  <c r="O81" i="11" s="1"/>
  <c r="U81" i="11" s="1"/>
  <c r="O260" i="11"/>
  <c r="N260" i="11"/>
  <c r="U262" i="11"/>
  <c r="M194" i="11"/>
  <c r="Q194" i="11" s="1"/>
  <c r="N258" i="11"/>
  <c r="M261" i="11"/>
  <c r="Q261" i="11" s="1"/>
  <c r="O261" i="11" s="1"/>
  <c r="U82" i="11"/>
  <c r="N82" i="11" s="1"/>
  <c r="M126" i="11"/>
  <c r="Q126" i="11" s="1"/>
  <c r="U97" i="11"/>
  <c r="N97" i="11" s="1"/>
  <c r="U247" i="11"/>
  <c r="U123" i="11"/>
  <c r="N123" i="11" s="1"/>
  <c r="O234" i="11"/>
  <c r="O99" i="11"/>
  <c r="N99" i="11"/>
  <c r="O248" i="11"/>
  <c r="N248" i="11"/>
  <c r="U126" i="11"/>
  <c r="M123" i="11"/>
  <c r="Q123" i="11" s="1"/>
  <c r="U193" i="11"/>
  <c r="O179" i="11"/>
  <c r="O267" i="11"/>
  <c r="N267" i="11"/>
  <c r="O243" i="11"/>
  <c r="N243" i="11"/>
  <c r="O66" i="11"/>
  <c r="N66" i="11"/>
  <c r="M256" i="11"/>
  <c r="Q256" i="11" s="1"/>
  <c r="O256" i="11" s="1"/>
  <c r="U256" i="11" s="1"/>
  <c r="U214" i="11"/>
  <c r="M235" i="11"/>
  <c r="Q235" i="11" s="1"/>
  <c r="U246" i="11"/>
  <c r="M260" i="11"/>
  <c r="Q260" i="11" s="1"/>
  <c r="M262" i="11"/>
  <c r="Q262" i="11" s="1"/>
  <c r="M79" i="11"/>
  <c r="Q79" i="11" s="1"/>
  <c r="O176" i="11"/>
  <c r="U124" i="11"/>
  <c r="N124" i="11" s="1"/>
  <c r="M268" i="11"/>
  <c r="Q268" i="11" s="1"/>
  <c r="N261" i="11"/>
  <c r="M98" i="11"/>
  <c r="Q98" i="11" s="1"/>
  <c r="U143" i="11"/>
  <c r="N143" i="11" s="1"/>
  <c r="O265" i="11"/>
  <c r="N265" i="11"/>
  <c r="U197" i="11"/>
  <c r="U194" i="11"/>
  <c r="O254" i="11"/>
  <c r="N254" i="11"/>
  <c r="M64" i="11"/>
  <c r="Q64" i="11" s="1"/>
  <c r="O242" i="11"/>
  <c r="N242" i="11"/>
  <c r="U49" i="11"/>
  <c r="U32" i="11"/>
  <c r="O161" i="11"/>
  <c r="N161" i="11"/>
  <c r="M66" i="11"/>
  <c r="Q66" i="11" s="1"/>
  <c r="U103" i="11"/>
  <c r="M236" i="11"/>
  <c r="Q236" i="11" s="1"/>
  <c r="M250" i="11"/>
  <c r="Q250" i="11" s="1"/>
  <c r="O87" i="11"/>
  <c r="N87" i="11"/>
  <c r="O193" i="11"/>
  <c r="N193" i="11"/>
  <c r="O100" i="11"/>
  <c r="N100" i="11"/>
  <c r="O185" i="11"/>
  <c r="N185" i="11"/>
  <c r="U107" i="11"/>
  <c r="O187" i="11"/>
  <c r="N187" i="11"/>
  <c r="M65" i="11"/>
  <c r="Q65" i="11" s="1"/>
  <c r="O246" i="11"/>
  <c r="N246" i="11"/>
  <c r="M254" i="11"/>
  <c r="Q254" i="11" s="1"/>
  <c r="O216" i="11"/>
  <c r="N216" i="11"/>
  <c r="M218" i="11"/>
  <c r="Q218" i="11" s="1"/>
  <c r="M132" i="11"/>
  <c r="Q132" i="11" s="1"/>
  <c r="O263" i="11"/>
  <c r="N263" i="11"/>
  <c r="U178" i="11"/>
  <c r="N178" i="11" s="1"/>
  <c r="O89" i="11"/>
  <c r="O194" i="11"/>
  <c r="N194" i="11"/>
  <c r="U204" i="11"/>
  <c r="N204" i="11" s="1"/>
  <c r="U244" i="11"/>
  <c r="O218" i="11"/>
  <c r="P64" i="11"/>
  <c r="O78" i="11"/>
  <c r="O250" i="11"/>
  <c r="N250" i="11"/>
  <c r="M71" i="11"/>
  <c r="Q71" i="11" s="1"/>
  <c r="O71" i="11" s="1"/>
  <c r="O75" i="11" s="1"/>
  <c r="U264" i="11"/>
  <c r="U207" i="11"/>
  <c r="P258" i="11"/>
  <c r="M93" i="11"/>
  <c r="Q93" i="11" s="1"/>
  <c r="M247" i="11"/>
  <c r="Q247" i="11" s="1"/>
  <c r="O106" i="11"/>
  <c r="O105" i="11"/>
  <c r="N105" i="11"/>
  <c r="U254" i="11"/>
  <c r="O264" i="11"/>
  <c r="N264" i="11"/>
  <c r="M255" i="11"/>
  <c r="Q255" i="11" s="1"/>
  <c r="O255" i="11" s="1"/>
  <c r="U188" i="11"/>
  <c r="U88" i="11"/>
  <c r="N88" i="11" s="1"/>
  <c r="M258" i="11"/>
  <c r="Q258" i="11" s="1"/>
  <c r="O244" i="11"/>
  <c r="N244" i="11"/>
  <c r="O97" i="11"/>
  <c r="O241" i="11"/>
  <c r="N241" i="11"/>
  <c r="P255" i="11"/>
  <c r="U180" i="11"/>
  <c r="N180" i="11" s="1"/>
  <c r="O104" i="11"/>
  <c r="N104" i="11"/>
  <c r="U110" i="11"/>
  <c r="N110" i="11" s="1"/>
  <c r="M78" i="11"/>
  <c r="Q78" i="11" s="1"/>
  <c r="O92" i="11"/>
  <c r="U137" i="11"/>
  <c r="M90" i="11"/>
  <c r="Q90" i="11" s="1"/>
  <c r="U101" i="11"/>
  <c r="U177" i="11"/>
  <c r="N177" i="11" s="1"/>
  <c r="M49" i="11"/>
  <c r="Q49" i="11" s="1"/>
  <c r="O236" i="11"/>
  <c r="P80" i="11"/>
  <c r="P259" i="11"/>
  <c r="U223" i="11"/>
  <c r="P65" i="11"/>
  <c r="M103" i="11"/>
  <c r="Q103" i="11" s="1"/>
  <c r="O63" i="11"/>
  <c r="U268" i="11"/>
  <c r="O124" i="11"/>
  <c r="M248" i="11"/>
  <c r="Q248" i="11" s="1"/>
  <c r="M161" i="11"/>
  <c r="Q161" i="11" s="1"/>
  <c r="M101" i="11"/>
  <c r="Q101" i="11" s="1"/>
  <c r="M105" i="11"/>
  <c r="Q105" i="11" s="1"/>
  <c r="N211" i="11"/>
  <c r="U105" i="11"/>
  <c r="O98" i="11"/>
  <c r="N98" i="11"/>
  <c r="M88" i="11"/>
  <c r="Q88" i="11" s="1"/>
  <c r="U227" i="11"/>
  <c r="N227" i="11" s="1"/>
  <c r="O102" i="11"/>
  <c r="N102" i="11"/>
  <c r="U263" i="11"/>
  <c r="U221" i="11"/>
  <c r="M234" i="11"/>
  <c r="Q234" i="11" s="1"/>
  <c r="U179" i="11"/>
  <c r="N179" i="11" s="1"/>
  <c r="M266" i="11"/>
  <c r="Q266" i="11" s="1"/>
  <c r="U79" i="11"/>
  <c r="N79" i="11" s="1"/>
  <c r="M242" i="11"/>
  <c r="Q242" i="11" s="1"/>
  <c r="M137" i="11"/>
  <c r="Q137" i="11" s="1"/>
  <c r="U90" i="11"/>
  <c r="N90" i="11" s="1"/>
  <c r="O64" i="11"/>
  <c r="N256" i="11"/>
  <c r="U144" i="11"/>
  <c r="N144" i="11" s="1"/>
  <c r="N202" i="11"/>
  <c r="M102" i="11"/>
  <c r="Q102" i="11" s="1"/>
  <c r="N257" i="11"/>
  <c r="U132" i="11"/>
  <c r="N132" i="11" s="1"/>
  <c r="O82" i="11"/>
  <c r="U216" i="11"/>
  <c r="M176" i="11"/>
  <c r="Q176" i="11" s="1"/>
  <c r="M143" i="11"/>
  <c r="Q143" i="11" s="1"/>
  <c r="O196" i="11"/>
  <c r="N196" i="11"/>
  <c r="U131" i="11"/>
  <c r="N131" i="11" s="1"/>
  <c r="P81" i="11"/>
  <c r="O268" i="11"/>
  <c r="N268" i="11"/>
  <c r="U98" i="11"/>
  <c r="P261" i="11"/>
  <c r="U249" i="11"/>
  <c r="O126" i="11"/>
  <c r="N126" i="11"/>
  <c r="M82" i="11"/>
  <c r="Q82" i="11" s="1"/>
  <c r="O266" i="11"/>
  <c r="N266" i="11"/>
  <c r="O245" i="11"/>
  <c r="N245" i="11"/>
  <c r="U228" i="11"/>
  <c r="U25" i="11"/>
  <c r="M267" i="11"/>
  <c r="Q267" i="11" s="1"/>
  <c r="O79" i="11"/>
  <c r="M264" i="11"/>
  <c r="Q264" i="11" s="1"/>
  <c r="U92" i="11"/>
  <c r="N92" i="11" s="1"/>
  <c r="O262" i="11"/>
  <c r="N262" i="11"/>
  <c r="O65" i="11"/>
  <c r="O177" i="11"/>
  <c r="N162" i="11"/>
  <c r="P256" i="11"/>
  <c r="U198" i="11"/>
  <c r="M110" i="11"/>
  <c r="Q110" i="11" s="1"/>
  <c r="U195" i="11"/>
  <c r="M185" i="11"/>
  <c r="Q185" i="11" s="1"/>
  <c r="U106" i="11"/>
  <c r="N106" i="11" s="1"/>
  <c r="M263" i="11"/>
  <c r="Q263" i="11" s="1"/>
  <c r="M216" i="11"/>
  <c r="Q216" i="11" s="1"/>
  <c r="M106" i="11"/>
  <c r="Q106" i="11" s="1"/>
  <c r="M244" i="11"/>
  <c r="Q244" i="11" s="1"/>
  <c r="U31" i="11"/>
  <c r="U102" i="11"/>
  <c r="M99" i="11"/>
  <c r="Q99" i="11" s="1"/>
  <c r="U146" i="11"/>
  <c r="M249" i="11"/>
  <c r="Q249" i="11" s="1"/>
  <c r="U138" i="11"/>
  <c r="N138" i="11" s="1"/>
  <c r="U260" i="11"/>
  <c r="O252" i="11"/>
  <c r="N252" i="11"/>
  <c r="U176" i="11"/>
  <c r="N176" i="11" s="1"/>
  <c r="M243" i="11"/>
  <c r="Q243" i="11" s="1"/>
  <c r="U245" i="11"/>
  <c r="M63" i="11"/>
  <c r="Q63" i="11" s="1"/>
  <c r="O249" i="11"/>
  <c r="N249" i="11"/>
  <c r="O103" i="11"/>
  <c r="N103" i="11"/>
  <c r="M246" i="11"/>
  <c r="Q246" i="11" s="1"/>
  <c r="M186" i="11"/>
  <c r="Q186" i="11" s="1"/>
  <c r="P235" i="11"/>
  <c r="M100" i="11"/>
  <c r="Q100" i="11" s="1"/>
  <c r="U266" i="11"/>
  <c r="M89" i="11"/>
  <c r="Q89" i="11" s="1"/>
  <c r="O120" i="11"/>
  <c r="M193" i="11"/>
  <c r="Q193" i="11" s="1"/>
  <c r="O132" i="11"/>
  <c r="O101" i="11"/>
  <c r="N101" i="11"/>
  <c r="M253" i="11"/>
  <c r="Q253" i="11" s="1"/>
  <c r="M80" i="11"/>
  <c r="Q80" i="11" s="1"/>
  <c r="M87" i="11"/>
  <c r="Q87" i="11" s="1"/>
  <c r="O195" i="11"/>
  <c r="N195" i="11"/>
  <c r="M197" i="11"/>
  <c r="Q197" i="11" s="1"/>
  <c r="N81" i="11"/>
  <c r="O88" i="11"/>
  <c r="U89" i="11"/>
  <c r="N89" i="11" s="1"/>
  <c r="O108" i="11"/>
  <c r="O178" i="11"/>
  <c r="M251" i="11"/>
  <c r="Q251" i="11" s="1"/>
  <c r="U108" i="11"/>
  <c r="N108" i="11" s="1"/>
  <c r="O110" i="11"/>
  <c r="M265" i="11"/>
  <c r="Q265" i="11" s="1"/>
  <c r="M196" i="11"/>
  <c r="Q196" i="11" s="1"/>
  <c r="U161" i="11"/>
  <c r="U241" i="11"/>
  <c r="U186" i="11"/>
  <c r="O186" i="11"/>
  <c r="N186" i="11"/>
  <c r="M124" i="11"/>
  <c r="Q124" i="11" s="1"/>
  <c r="O90" i="11"/>
  <c r="O198" i="11"/>
  <c r="N198" i="11"/>
  <c r="M104" i="11"/>
  <c r="Q104" i="11" s="1"/>
  <c r="M97" i="11"/>
  <c r="Q97" i="11" s="1"/>
  <c r="U149" i="11"/>
  <c r="O107" i="11"/>
  <c r="N107" i="11"/>
  <c r="U87" i="11"/>
  <c r="M187" i="11"/>
  <c r="Q187" i="11" s="1"/>
  <c r="U267" i="11"/>
  <c r="U93" i="11"/>
  <c r="N93" i="11" s="1"/>
  <c r="U253" i="11"/>
  <c r="M245" i="11"/>
  <c r="Q245" i="11" s="1"/>
  <c r="N255" i="11"/>
  <c r="U145" i="11"/>
  <c r="M211" i="11" l="1"/>
  <c r="Q211" i="11" s="1"/>
  <c r="M209" i="11"/>
  <c r="Q209" i="11" s="1"/>
  <c r="K204" i="11"/>
  <c r="M204" i="11" s="1"/>
  <c r="Q204" i="11" s="1"/>
  <c r="K224" i="11"/>
  <c r="M224" i="11" s="1"/>
  <c r="Q224" i="11" s="1"/>
  <c r="K222" i="11"/>
  <c r="M222" i="11" s="1"/>
  <c r="Q222" i="11" s="1"/>
  <c r="K201" i="11"/>
  <c r="M201" i="11" s="1"/>
  <c r="Q201" i="11" s="1"/>
  <c r="K207" i="11"/>
  <c r="M207" i="11" s="1"/>
  <c r="Q207" i="11" s="1"/>
  <c r="K219" i="11"/>
  <c r="M219" i="11" s="1"/>
  <c r="Q219" i="11" s="1"/>
  <c r="N206" i="11"/>
  <c r="K229" i="11"/>
  <c r="M229" i="11" s="1"/>
  <c r="Q229" i="11" s="1"/>
  <c r="K210" i="11"/>
  <c r="M210" i="11" s="1"/>
  <c r="Q210" i="11" s="1"/>
  <c r="K221" i="11"/>
  <c r="M221" i="11" s="1"/>
  <c r="Q221" i="11" s="1"/>
  <c r="K227" i="11"/>
  <c r="K225" i="11"/>
  <c r="M225" i="11" s="1"/>
  <c r="Q225" i="11" s="1"/>
  <c r="N214" i="11"/>
  <c r="K214" i="11"/>
  <c r="N200" i="11"/>
  <c r="K200" i="11"/>
  <c r="M200" i="11" s="1"/>
  <c r="Q200" i="11" s="1"/>
  <c r="N212" i="11"/>
  <c r="K212" i="11"/>
  <c r="M212" i="11" s="1"/>
  <c r="Q212" i="11" s="1"/>
  <c r="N215" i="11"/>
  <c r="K215" i="11"/>
  <c r="N205" i="11"/>
  <c r="K205" i="11"/>
  <c r="M205" i="11" s="1"/>
  <c r="Q205" i="11" s="1"/>
  <c r="N226" i="11"/>
  <c r="K226" i="11"/>
  <c r="N213" i="11"/>
  <c r="K213" i="11"/>
  <c r="M213" i="11" s="1"/>
  <c r="Q213" i="11" s="1"/>
  <c r="N203" i="11"/>
  <c r="K203" i="11"/>
  <c r="M203" i="11" s="1"/>
  <c r="Q203" i="11" s="1"/>
  <c r="M208" i="11"/>
  <c r="Q208" i="11" s="1"/>
  <c r="K166" i="11"/>
  <c r="K163" i="11"/>
  <c r="M163" i="11" s="1"/>
  <c r="Q163" i="11" s="1"/>
  <c r="K165" i="11"/>
  <c r="K169" i="11"/>
  <c r="K170" i="11"/>
  <c r="M170" i="11" s="1"/>
  <c r="Q170" i="11" s="1"/>
  <c r="K167" i="11"/>
  <c r="K171" i="11"/>
  <c r="M171" i="11" s="1"/>
  <c r="Q171" i="11" s="1"/>
  <c r="K147" i="11"/>
  <c r="M147" i="11" s="1"/>
  <c r="Q147" i="11" s="1"/>
  <c r="K148" i="11"/>
  <c r="M148" i="11" s="1"/>
  <c r="Q148" i="11" s="1"/>
  <c r="K156" i="11"/>
  <c r="M156" i="11" s="1"/>
  <c r="Q156" i="11" s="1"/>
  <c r="K155" i="11"/>
  <c r="M155" i="11" s="1"/>
  <c r="Q155" i="11" s="1"/>
  <c r="K151" i="11"/>
  <c r="K152" i="11"/>
  <c r="M152" i="11" s="1"/>
  <c r="Q152" i="11" s="1"/>
  <c r="O205" i="11"/>
  <c r="N228" i="11"/>
  <c r="U205" i="11"/>
  <c r="N224" i="11"/>
  <c r="N225" i="11"/>
  <c r="O228" i="11"/>
  <c r="N210" i="11"/>
  <c r="O209" i="11"/>
  <c r="N229" i="11"/>
  <c r="M202" i="11"/>
  <c r="Q202" i="11" s="1"/>
  <c r="O214" i="11"/>
  <c r="O211" i="11"/>
  <c r="P211" i="11" s="1"/>
  <c r="O206" i="11"/>
  <c r="U211" i="11"/>
  <c r="O224" i="11"/>
  <c r="O212" i="11"/>
  <c r="O57" i="11"/>
  <c r="M57" i="11"/>
  <c r="Q57" i="11" s="1"/>
  <c r="M58" i="11"/>
  <c r="Q58" i="11" s="1"/>
  <c r="O58" i="11"/>
  <c r="P58" i="11"/>
  <c r="U57" i="11"/>
  <c r="N57" i="11" s="1"/>
  <c r="O220" i="11"/>
  <c r="N208" i="11"/>
  <c r="O223" i="11"/>
  <c r="O202" i="11"/>
  <c r="N219" i="11"/>
  <c r="O219" i="11"/>
  <c r="N223" i="11"/>
  <c r="N220" i="11"/>
  <c r="O225" i="11"/>
  <c r="O229" i="11"/>
  <c r="O215" i="11"/>
  <c r="O38" i="11"/>
  <c r="O208" i="11"/>
  <c r="N199" i="11"/>
  <c r="O207" i="11"/>
  <c r="O213" i="11"/>
  <c r="O221" i="11"/>
  <c r="O41" i="11"/>
  <c r="U213" i="11"/>
  <c r="N221" i="11"/>
  <c r="N41" i="11"/>
  <c r="N207" i="11"/>
  <c r="O203" i="11"/>
  <c r="O199" i="11"/>
  <c r="O201" i="11"/>
  <c r="P144" i="11"/>
  <c r="N201" i="11"/>
  <c r="O226" i="11"/>
  <c r="O204" i="11"/>
  <c r="P204" i="11" s="1"/>
  <c r="U222" i="11"/>
  <c r="O217" i="11"/>
  <c r="M217" i="11"/>
  <c r="Q217" i="11" s="1"/>
  <c r="U217" i="11"/>
  <c r="N217" i="11" s="1"/>
  <c r="O222" i="11"/>
  <c r="N222" i="11"/>
  <c r="P145" i="11"/>
  <c r="O210" i="11"/>
  <c r="O200" i="11"/>
  <c r="O170" i="11"/>
  <c r="O32" i="11"/>
  <c r="N48" i="11"/>
  <c r="O166" i="11"/>
  <c r="P138" i="11"/>
  <c r="O155" i="11"/>
  <c r="O154" i="11"/>
  <c r="U154" i="11"/>
  <c r="N154" i="11" s="1"/>
  <c r="U153" i="11"/>
  <c r="N152" i="11"/>
  <c r="O152" i="11"/>
  <c r="N151" i="11"/>
  <c r="O151" i="11"/>
  <c r="N147" i="11"/>
  <c r="O147" i="11"/>
  <c r="N156" i="11"/>
  <c r="O156" i="11"/>
  <c r="N149" i="11"/>
  <c r="O149" i="11"/>
  <c r="N150" i="11"/>
  <c r="O150" i="11"/>
  <c r="O148" i="11"/>
  <c r="U148" i="11"/>
  <c r="N148" i="11" s="1"/>
  <c r="O146" i="11"/>
  <c r="N146" i="11"/>
  <c r="U152" i="11"/>
  <c r="N153" i="11"/>
  <c r="O153" i="11"/>
  <c r="U155" i="11"/>
  <c r="N155" i="11" s="1"/>
  <c r="O169" i="11"/>
  <c r="M165" i="11"/>
  <c r="Q165" i="11" s="1"/>
  <c r="M168" i="11"/>
  <c r="Q168" i="11" s="1"/>
  <c r="M167" i="11"/>
  <c r="Q167" i="11" s="1"/>
  <c r="M169" i="11"/>
  <c r="Q169" i="11" s="1"/>
  <c r="M164" i="11"/>
  <c r="Q164" i="11" s="1"/>
  <c r="O171" i="11"/>
  <c r="O167" i="11"/>
  <c r="O164" i="11"/>
  <c r="O168" i="11"/>
  <c r="O165" i="11"/>
  <c r="N50" i="11"/>
  <c r="P162" i="11"/>
  <c r="U163" i="11"/>
  <c r="N163" i="11" s="1"/>
  <c r="U168" i="11"/>
  <c r="U169" i="11"/>
  <c r="U167" i="11"/>
  <c r="U170" i="11"/>
  <c r="N170" i="11" s="1"/>
  <c r="U164" i="11"/>
  <c r="M32" i="11"/>
  <c r="Q32" i="11" s="1"/>
  <c r="O48" i="11"/>
  <c r="N25" i="11"/>
  <c r="M46" i="11"/>
  <c r="Q46" i="11" s="1"/>
  <c r="U38" i="11"/>
  <c r="N38" i="11" s="1"/>
  <c r="N39" i="11"/>
  <c r="N32" i="11"/>
  <c r="N36" i="11"/>
  <c r="O37" i="11"/>
  <c r="P37" i="11" s="1"/>
  <c r="M30" i="11"/>
  <c r="Q30" i="11" s="1"/>
  <c r="N49" i="11"/>
  <c r="O49" i="11"/>
  <c r="N26" i="11"/>
  <c r="O33" i="11"/>
  <c r="O25" i="11"/>
  <c r="O50" i="11"/>
  <c r="O43" i="11"/>
  <c r="U33" i="11"/>
  <c r="N33" i="11" s="1"/>
  <c r="O26" i="11"/>
  <c r="N35" i="11"/>
  <c r="O40" i="11"/>
  <c r="N31" i="11"/>
  <c r="P31" i="11" s="1"/>
  <c r="O23" i="11"/>
  <c r="U23" i="11" s="1"/>
  <c r="N23" i="11" s="1"/>
  <c r="N51" i="11"/>
  <c r="N168" i="11"/>
  <c r="O30" i="11"/>
  <c r="O39" i="11"/>
  <c r="O45" i="11"/>
  <c r="O46" i="11"/>
  <c r="N46" i="11"/>
  <c r="O35" i="11"/>
  <c r="O51" i="11"/>
  <c r="N45" i="11"/>
  <c r="N43" i="11"/>
  <c r="O36" i="11"/>
  <c r="O29" i="11"/>
  <c r="O44" i="11"/>
  <c r="N40" i="11"/>
  <c r="N164" i="11"/>
  <c r="N44" i="11"/>
  <c r="O52" i="11"/>
  <c r="O27" i="11"/>
  <c r="O42" i="11"/>
  <c r="N29" i="11"/>
  <c r="U42" i="11"/>
  <c r="N42" i="11" s="1"/>
  <c r="O47" i="11"/>
  <c r="O28" i="11"/>
  <c r="N30" i="11"/>
  <c r="N52" i="11"/>
  <c r="N47" i="11"/>
  <c r="M28" i="11"/>
  <c r="Q28" i="11" s="1"/>
  <c r="U21" i="11"/>
  <c r="N21" i="11" s="1"/>
  <c r="U28" i="11"/>
  <c r="N28" i="11" s="1"/>
  <c r="M34" i="11"/>
  <c r="Q34" i="11" s="1"/>
  <c r="N169" i="11"/>
  <c r="M27" i="11"/>
  <c r="Q27" i="11" s="1"/>
  <c r="O21" i="11"/>
  <c r="M22" i="11"/>
  <c r="Q22" i="11" s="1"/>
  <c r="M21" i="11"/>
  <c r="Q21" i="11" s="1"/>
  <c r="U34" i="11"/>
  <c r="N34" i="11" s="1"/>
  <c r="U27" i="11"/>
  <c r="N27" i="11" s="1"/>
  <c r="O34" i="11"/>
  <c r="P271" i="11"/>
  <c r="U165" i="11"/>
  <c r="N165" i="11" s="1"/>
  <c r="U166" i="11"/>
  <c r="N166" i="11" s="1"/>
  <c r="U171" i="11"/>
  <c r="N171" i="11" s="1"/>
  <c r="N167" i="11"/>
  <c r="P270" i="11"/>
  <c r="P269" i="11"/>
  <c r="P137" i="11"/>
  <c r="Q238" i="11"/>
  <c r="Q233" i="11" s="1"/>
  <c r="U233" i="11" s="1"/>
  <c r="P247" i="11"/>
  <c r="U235" i="11"/>
  <c r="N235" i="11" s="1"/>
  <c r="P197" i="11"/>
  <c r="P243" i="11"/>
  <c r="P193" i="11"/>
  <c r="P188" i="11"/>
  <c r="P246" i="11"/>
  <c r="U236" i="11"/>
  <c r="N236" i="11" s="1"/>
  <c r="P236" i="11" s="1"/>
  <c r="P179" i="11"/>
  <c r="U78" i="11"/>
  <c r="N78" i="11" s="1"/>
  <c r="N84" i="11" s="1"/>
  <c r="P93" i="11"/>
  <c r="P265" i="11"/>
  <c r="U64" i="11"/>
  <c r="N64" i="11" s="1"/>
  <c r="P253" i="11"/>
  <c r="U63" i="11"/>
  <c r="N63" i="11" s="1"/>
  <c r="P99" i="11"/>
  <c r="P89" i="11"/>
  <c r="P87" i="11"/>
  <c r="P161" i="11"/>
  <c r="P254" i="11"/>
  <c r="P241" i="11"/>
  <c r="P263" i="11"/>
  <c r="U65" i="11"/>
  <c r="N65" i="11" s="1"/>
  <c r="P195" i="11"/>
  <c r="P260" i="11"/>
  <c r="P23" i="11"/>
  <c r="P267" i="11"/>
  <c r="P266" i="11"/>
  <c r="P92" i="11"/>
  <c r="P268" i="11"/>
  <c r="P143" i="11"/>
  <c r="P108" i="11"/>
  <c r="P177" i="11"/>
  <c r="P98" i="11"/>
  <c r="P106" i="11"/>
  <c r="P186" i="11"/>
  <c r="P216" i="11"/>
  <c r="U261" i="11"/>
  <c r="P244" i="11"/>
  <c r="P102" i="11"/>
  <c r="P194" i="11"/>
  <c r="P107" i="11"/>
  <c r="U71" i="11"/>
  <c r="N71" i="11" s="1"/>
  <c r="N75" i="11" s="1"/>
  <c r="P79" i="11"/>
  <c r="P245" i="11"/>
  <c r="P249" i="11"/>
  <c r="P132" i="11"/>
  <c r="N128" i="11"/>
  <c r="P178" i="11"/>
  <c r="P198" i="11"/>
  <c r="P110" i="11"/>
  <c r="P88" i="11"/>
  <c r="P262" i="11"/>
  <c r="P90" i="11"/>
  <c r="P100" i="11"/>
  <c r="P126" i="11"/>
  <c r="N182" i="11"/>
  <c r="P176" i="11"/>
  <c r="N134" i="11"/>
  <c r="P131" i="11"/>
  <c r="N273" i="11"/>
  <c r="Q140" i="11"/>
  <c r="Q136" i="11" s="1"/>
  <c r="U136" i="11" s="1"/>
  <c r="Q84" i="11"/>
  <c r="Q77" i="11" s="1"/>
  <c r="O182" i="11"/>
  <c r="N120" i="11"/>
  <c r="Q134" i="11"/>
  <c r="Q130" i="11" s="1"/>
  <c r="U130" i="11" s="1"/>
  <c r="O238" i="11"/>
  <c r="N190" i="11"/>
  <c r="N112" i="11"/>
  <c r="O24" i="11"/>
  <c r="Q182" i="11"/>
  <c r="Q175" i="11" s="1"/>
  <c r="U175" i="11" s="1"/>
  <c r="P101" i="11"/>
  <c r="O190" i="11"/>
  <c r="O112" i="11"/>
  <c r="Q128" i="11"/>
  <c r="Q122" i="11" s="1"/>
  <c r="U122" i="11" s="1"/>
  <c r="P123" i="11"/>
  <c r="O80" i="11"/>
  <c r="U80" i="11" s="1"/>
  <c r="P187" i="11"/>
  <c r="Q273" i="11"/>
  <c r="Q240" i="11" s="1"/>
  <c r="U240" i="11" s="1"/>
  <c r="O134" i="11"/>
  <c r="P180" i="11"/>
  <c r="P264" i="11"/>
  <c r="P218" i="11"/>
  <c r="Q120" i="11"/>
  <c r="Q114" i="11" s="1"/>
  <c r="U114" i="11" s="1"/>
  <c r="P103" i="11"/>
  <c r="P82" i="11"/>
  <c r="P248" i="11"/>
  <c r="U234" i="11"/>
  <c r="N234" i="11" s="1"/>
  <c r="P252" i="11"/>
  <c r="N140" i="11"/>
  <c r="Q112" i="11"/>
  <c r="Q86" i="11" s="1"/>
  <c r="Q190" i="11"/>
  <c r="Q184" i="11" s="1"/>
  <c r="U184" i="11" s="1"/>
  <c r="P105" i="11"/>
  <c r="U255" i="11"/>
  <c r="Q75" i="11"/>
  <c r="Q70" i="11" s="1"/>
  <c r="P97" i="11"/>
  <c r="P242" i="11"/>
  <c r="P196" i="11"/>
  <c r="O140" i="11"/>
  <c r="P124" i="11"/>
  <c r="P104" i="11"/>
  <c r="P185" i="11"/>
  <c r="P251" i="11"/>
  <c r="Q68" i="11"/>
  <c r="Q62" i="11" s="1"/>
  <c r="O68" i="11"/>
  <c r="O258" i="11"/>
  <c r="U258" i="11" s="1"/>
  <c r="P66" i="11"/>
  <c r="P68" i="11" s="1"/>
  <c r="P250" i="11"/>
  <c r="O128" i="11"/>
  <c r="P200" i="11" l="1"/>
  <c r="M166" i="11"/>
  <c r="Q166" i="11" s="1"/>
  <c r="M151" i="11"/>
  <c r="Q151" i="11" s="1"/>
  <c r="Q158" i="11" s="1"/>
  <c r="Q142" i="11" s="1"/>
  <c r="U142" i="11" s="1"/>
  <c r="M227" i="11"/>
  <c r="Q227" i="11" s="1"/>
  <c r="P227" i="11" s="1"/>
  <c r="P203" i="11"/>
  <c r="P212" i="11"/>
  <c r="P206" i="11"/>
  <c r="P205" i="11"/>
  <c r="P50" i="11"/>
  <c r="P209" i="11"/>
  <c r="P163" i="11"/>
  <c r="P213" i="11"/>
  <c r="P210" i="11"/>
  <c r="P225" i="11"/>
  <c r="M226" i="11"/>
  <c r="Q226" i="11" s="1"/>
  <c r="P226" i="11" s="1"/>
  <c r="P224" i="11"/>
  <c r="M215" i="11"/>
  <c r="Q215" i="11" s="1"/>
  <c r="P215" i="11" s="1"/>
  <c r="P208" i="11"/>
  <c r="M214" i="11"/>
  <c r="Q214" i="11" s="1"/>
  <c r="P214" i="11" s="1"/>
  <c r="P228" i="11"/>
  <c r="P220" i="11"/>
  <c r="P199" i="11"/>
  <c r="P207" i="11"/>
  <c r="P219" i="11"/>
  <c r="P229" i="11"/>
  <c r="P41" i="11"/>
  <c r="P202" i="11"/>
  <c r="P38" i="11"/>
  <c r="Q60" i="11"/>
  <c r="Q56" i="11" s="1"/>
  <c r="P39" i="11"/>
  <c r="P201" i="11"/>
  <c r="P223" i="11"/>
  <c r="O60" i="11"/>
  <c r="P221" i="11"/>
  <c r="P57" i="11"/>
  <c r="U58" i="11"/>
  <c r="N58" i="11" s="1"/>
  <c r="N60" i="11" s="1"/>
  <c r="P36" i="11"/>
  <c r="P154" i="11"/>
  <c r="P32" i="11"/>
  <c r="N231" i="11"/>
  <c r="P155" i="11"/>
  <c r="P156" i="11"/>
  <c r="O231" i="11"/>
  <c r="P25" i="11"/>
  <c r="P238" i="11"/>
  <c r="P153" i="11"/>
  <c r="P222" i="11"/>
  <c r="P217" i="11"/>
  <c r="P48" i="11"/>
  <c r="P170" i="11"/>
  <c r="P30" i="11"/>
  <c r="P149" i="11"/>
  <c r="P43" i="11"/>
  <c r="P152" i="11"/>
  <c r="P146" i="11"/>
  <c r="P150" i="11"/>
  <c r="P169" i="11"/>
  <c r="P147" i="11"/>
  <c r="P148" i="11"/>
  <c r="P168" i="11"/>
  <c r="P164" i="11"/>
  <c r="P165" i="11"/>
  <c r="P166" i="11"/>
  <c r="P167" i="11"/>
  <c r="P171" i="11"/>
  <c r="O158" i="11"/>
  <c r="P49" i="11"/>
  <c r="P26" i="11"/>
  <c r="P40" i="11"/>
  <c r="N158" i="11"/>
  <c r="P33" i="11"/>
  <c r="P52" i="11"/>
  <c r="P35" i="11"/>
  <c r="P51" i="11"/>
  <c r="P46" i="11"/>
  <c r="P44" i="11"/>
  <c r="P45" i="11"/>
  <c r="Q54" i="11"/>
  <c r="Q11" i="11" s="1"/>
  <c r="P42" i="11"/>
  <c r="P29" i="11"/>
  <c r="P47" i="11"/>
  <c r="P28" i="11"/>
  <c r="P27" i="11"/>
  <c r="P34" i="11"/>
  <c r="O22" i="11"/>
  <c r="P21" i="11"/>
  <c r="U24" i="11"/>
  <c r="N24" i="11" s="1"/>
  <c r="P78" i="11"/>
  <c r="P84" i="11" s="1"/>
  <c r="P140" i="11"/>
  <c r="V140" i="11" s="1"/>
  <c r="W140" i="11" s="1"/>
  <c r="N173" i="11"/>
  <c r="O173" i="11"/>
  <c r="Q173" i="11"/>
  <c r="Q160" i="11" s="1"/>
  <c r="U160" i="11" s="1"/>
  <c r="P120" i="11"/>
  <c r="V120" i="11" s="1"/>
  <c r="W120" i="11" s="1"/>
  <c r="P71" i="11"/>
  <c r="P75" i="11" s="1"/>
  <c r="V75" i="11" s="1"/>
  <c r="W75" i="11" s="1"/>
  <c r="N238" i="11"/>
  <c r="N68" i="11"/>
  <c r="V68" i="11" s="1"/>
  <c r="W68" i="11" s="1"/>
  <c r="O84" i="11"/>
  <c r="P134" i="11"/>
  <c r="V134" i="11" s="1"/>
  <c r="W134" i="11" s="1"/>
  <c r="P273" i="11"/>
  <c r="P112" i="11"/>
  <c r="V112" i="11" s="1"/>
  <c r="W112" i="11" s="1"/>
  <c r="O273" i="11"/>
  <c r="U70" i="11"/>
  <c r="U77" i="11"/>
  <c r="P190" i="11"/>
  <c r="V190" i="11" s="1"/>
  <c r="W190" i="11" s="1"/>
  <c r="P182" i="11"/>
  <c r="V182" i="11" s="1"/>
  <c r="W182" i="11" s="1"/>
  <c r="P128" i="11"/>
  <c r="U62" i="11"/>
  <c r="U56" i="11"/>
  <c r="U86" i="11"/>
  <c r="P151" i="11" l="1"/>
  <c r="P158" i="11" s="1"/>
  <c r="V158" i="11" s="1"/>
  <c r="W158" i="11" s="1"/>
  <c r="Q231" i="11"/>
  <c r="Q192" i="11" s="1"/>
  <c r="U192" i="11" s="1"/>
  <c r="P60" i="11"/>
  <c r="V60" i="11" s="1"/>
  <c r="W60" i="11" s="1"/>
  <c r="P231" i="11"/>
  <c r="V231" i="11" s="1"/>
  <c r="V238" i="11"/>
  <c r="W238" i="11" s="1"/>
  <c r="U22" i="11"/>
  <c r="N22" i="11" s="1"/>
  <c r="P22" i="11" s="1"/>
  <c r="O54" i="11"/>
  <c r="O285" i="11" s="1"/>
  <c r="P24" i="11"/>
  <c r="P173" i="11"/>
  <c r="V273" i="11"/>
  <c r="W273" i="11" s="1"/>
  <c r="V84" i="11"/>
  <c r="W84" i="11" s="1"/>
  <c r="V128" i="11"/>
  <c r="W128" i="11" s="1"/>
  <c r="Q285" i="11" l="1"/>
  <c r="W231" i="11"/>
  <c r="N54" i="11"/>
  <c r="N285" i="11" s="1"/>
  <c r="P54" i="11"/>
  <c r="V173" i="11"/>
  <c r="W173" i="11" s="1"/>
  <c r="V54" i="11" l="1"/>
  <c r="W54" i="11" s="1"/>
  <c r="P285" i="11"/>
</calcChain>
</file>

<file path=xl/sharedStrings.xml><?xml version="1.0" encoding="utf-8"?>
<sst xmlns="http://schemas.openxmlformats.org/spreadsheetml/2006/main" count="1027" uniqueCount="639">
  <si>
    <t>INDEXADO</t>
  </si>
  <si>
    <t>SINAPI</t>
  </si>
  <si>
    <t>H</t>
  </si>
  <si>
    <t>CCU</t>
  </si>
  <si>
    <t>M</t>
  </si>
  <si>
    <t>M2</t>
  </si>
  <si>
    <t>M3</t>
  </si>
  <si>
    <t>MES</t>
  </si>
  <si>
    <t>UN</t>
  </si>
  <si>
    <t>Tabela Não Desonerada</t>
  </si>
  <si>
    <t>COMPOSICAO_PROPRIA</t>
  </si>
  <si>
    <t>CJ</t>
  </si>
  <si>
    <t>DIA</t>
  </si>
  <si>
    <t>Preço Total (R$)</t>
  </si>
  <si>
    <t>Código</t>
  </si>
  <si>
    <t>Descrição</t>
  </si>
  <si>
    <t>Mão de Obra</t>
  </si>
  <si>
    <t>Material</t>
  </si>
  <si>
    <t>Unid.</t>
  </si>
  <si>
    <t>Objeto:</t>
  </si>
  <si>
    <t>Local:</t>
  </si>
  <si>
    <t>Praças e Parques do Sul e Extremo Sul da Cidade de Porto Alegre/RS</t>
  </si>
  <si>
    <t>Responsável Técnico:</t>
  </si>
  <si>
    <t>Título:</t>
  </si>
  <si>
    <t>Matrícula:</t>
  </si>
  <si>
    <t>ADMINISTRAÇÃO LOCAL</t>
  </si>
  <si>
    <t>Total</t>
  </si>
  <si>
    <t>PLANILHA ORÇAMENTÁRIA</t>
  </si>
  <si>
    <t>Encargos sociais SINAPI (hora):</t>
  </si>
  <si>
    <t>Encargos sociais SINAPI (mês):</t>
  </si>
  <si>
    <t>Item</t>
  </si>
  <si>
    <t>Fonte</t>
  </si>
  <si>
    <t>Quant.</t>
  </si>
  <si>
    <t>Custo Unitário (R$)</t>
  </si>
  <si>
    <t>BDI</t>
  </si>
  <si>
    <t>Preço Unitário (R$)</t>
  </si>
  <si>
    <t>Equip.</t>
  </si>
  <si>
    <t>SERVIÇOS PRELIMINARES</t>
  </si>
  <si>
    <t>CCU-01</t>
  </si>
  <si>
    <t>CCU-02</t>
  </si>
  <si>
    <t>CCU-03</t>
  </si>
  <si>
    <t>CCU-04</t>
  </si>
  <si>
    <t>CCU-05</t>
  </si>
  <si>
    <t>CCU-06</t>
  </si>
  <si>
    <t>CCU-07</t>
  </si>
  <si>
    <t>CCU-08</t>
  </si>
  <si>
    <t>CCU-09</t>
  </si>
  <si>
    <t>CCU-10</t>
  </si>
  <si>
    <t>CCU-11</t>
  </si>
  <si>
    <t>CCU-13</t>
  </si>
  <si>
    <t>CCU-15</t>
  </si>
  <si>
    <t>CCU-18</t>
  </si>
  <si>
    <t>CCU-19</t>
  </si>
  <si>
    <t>CCU-20</t>
  </si>
  <si>
    <t>CCU-21</t>
  </si>
  <si>
    <t>CCU-22</t>
  </si>
  <si>
    <t>CCU-23</t>
  </si>
  <si>
    <t>CCU-24</t>
  </si>
  <si>
    <t>CCU-25</t>
  </si>
  <si>
    <t>CCU-26</t>
  </si>
  <si>
    <t>CCU-27</t>
  </si>
  <si>
    <t>CCU-28</t>
  </si>
  <si>
    <t>CCU-29</t>
  </si>
  <si>
    <t>CCU-30</t>
  </si>
  <si>
    <t>CCU-31</t>
  </si>
  <si>
    <t>CCU-32</t>
  </si>
  <si>
    <t>CCU-33</t>
  </si>
  <si>
    <t>CCU-34</t>
  </si>
  <si>
    <t>CCU-35</t>
  </si>
  <si>
    <t>CCU-36</t>
  </si>
  <si>
    <t>CCU-37</t>
  </si>
  <si>
    <t>CCU-39</t>
  </si>
  <si>
    <t>CCU-41</t>
  </si>
  <si>
    <t>CCU-42</t>
  </si>
  <si>
    <t>CCU-44</t>
  </si>
  <si>
    <t>CCU-46</t>
  </si>
  <si>
    <t>CCU-47</t>
  </si>
  <si>
    <t>REMOÇÕES - SERVIÇOS INICIAIS</t>
  </si>
  <si>
    <t>CCU-52</t>
  </si>
  <si>
    <t>CCU-53</t>
  </si>
  <si>
    <t>INSTALAÇÕES PROVISÓRIAS</t>
  </si>
  <si>
    <t>CCU-54</t>
  </si>
  <si>
    <t>CCU-55</t>
  </si>
  <si>
    <t>CCU-56</t>
  </si>
  <si>
    <t>CCU-57</t>
  </si>
  <si>
    <t>MOVIMENTO DE TERRA</t>
  </si>
  <si>
    <t>CCU-59</t>
  </si>
  <si>
    <t>CCU-60</t>
  </si>
  <si>
    <t>CCU-61</t>
  </si>
  <si>
    <t>CCU-62</t>
  </si>
  <si>
    <t>CCU-63</t>
  </si>
  <si>
    <t>PAVIMENTAÇÃO - RECONSTRUÇÃO DE PISOS</t>
  </si>
  <si>
    <t>CCU-64</t>
  </si>
  <si>
    <t>CCU-65</t>
  </si>
  <si>
    <t>CCU-66</t>
  </si>
  <si>
    <t>CCU-67</t>
  </si>
  <si>
    <t>CCU-68</t>
  </si>
  <si>
    <t>CCU-69</t>
  </si>
  <si>
    <t>CCU-70</t>
  </si>
  <si>
    <t>CCU-71</t>
  </si>
  <si>
    <t>CCU-72</t>
  </si>
  <si>
    <t>CCU-73</t>
  </si>
  <si>
    <t>CCU-74</t>
  </si>
  <si>
    <t>CCU-75</t>
  </si>
  <si>
    <t>CCU-76</t>
  </si>
  <si>
    <t>CCU-77</t>
  </si>
  <si>
    <t>CCU-78</t>
  </si>
  <si>
    <t>CCU-79</t>
  </si>
  <si>
    <t>CCU-80</t>
  </si>
  <si>
    <t>CCU-82</t>
  </si>
  <si>
    <t>MURO / ALVENARIA / REVESTIMENTOS</t>
  </si>
  <si>
    <t>CCU-84</t>
  </si>
  <si>
    <t>CCU-85</t>
  </si>
  <si>
    <t>CCU-86</t>
  </si>
  <si>
    <t>DEGRAU</t>
  </si>
  <si>
    <t>CCU-88</t>
  </si>
  <si>
    <t>CCU-89</t>
  </si>
  <si>
    <t>ACESSIBILIDADE</t>
  </si>
  <si>
    <t>CCU-90</t>
  </si>
  <si>
    <t>CCU-91</t>
  </si>
  <si>
    <t>QUADRAS</t>
  </si>
  <si>
    <t>CCU-93</t>
  </si>
  <si>
    <t>CCU-94</t>
  </si>
  <si>
    <t>CCU-95</t>
  </si>
  <si>
    <t>CCU-96</t>
  </si>
  <si>
    <t>CCU-97</t>
  </si>
  <si>
    <t>CCU-98</t>
  </si>
  <si>
    <t>CCU-99</t>
  </si>
  <si>
    <t>CCU-100</t>
  </si>
  <si>
    <t>CCU-101</t>
  </si>
  <si>
    <t>CCU-102</t>
  </si>
  <si>
    <t>CCU-103</t>
  </si>
  <si>
    <t>CCU-104</t>
  </si>
  <si>
    <t>CCU-105</t>
  </si>
  <si>
    <t>CCU-106</t>
  </si>
  <si>
    <t>EQUIPAMENTOS/MOBILIÁRIO URBANO/MANUTENÇÃO BANCOS</t>
  </si>
  <si>
    <t>CCU-107</t>
  </si>
  <si>
    <t>CCU-108</t>
  </si>
  <si>
    <t>CCU-112</t>
  </si>
  <si>
    <t>CCU-113</t>
  </si>
  <si>
    <t>CCU-115</t>
  </si>
  <si>
    <t>CCU-192</t>
  </si>
  <si>
    <t>CCU-193</t>
  </si>
  <si>
    <t>CCU-194</t>
  </si>
  <si>
    <t>CCU-196</t>
  </si>
  <si>
    <t>CCU-197</t>
  </si>
  <si>
    <t>CCU-199</t>
  </si>
  <si>
    <t>BRINQUEDOS NOVOS</t>
  </si>
  <si>
    <t>CCU-200</t>
  </si>
  <si>
    <t>CCU-38</t>
  </si>
  <si>
    <t>CCU-43</t>
  </si>
  <si>
    <t>CCU-45</t>
  </si>
  <si>
    <t>CCU-14</t>
  </si>
  <si>
    <t>MANUTENÇÃO DE BRINQUEDOS</t>
  </si>
  <si>
    <t>CCU-12</t>
  </si>
  <si>
    <t>CCU-87</t>
  </si>
  <si>
    <t>CCU-40</t>
  </si>
  <si>
    <t>CCU-114</t>
  </si>
  <si>
    <t>REPINTURA</t>
  </si>
  <si>
    <t>CCU-120</t>
  </si>
  <si>
    <t>CCU-122</t>
  </si>
  <si>
    <t>CCU-123</t>
  </si>
  <si>
    <t>CCU-124</t>
  </si>
  <si>
    <t>CCU-121</t>
  </si>
  <si>
    <t>CCU-125</t>
  </si>
  <si>
    <t>CCU-127</t>
  </si>
  <si>
    <t>CCU-128</t>
  </si>
  <si>
    <t>CCU-129</t>
  </si>
  <si>
    <t>CCU-130</t>
  </si>
  <si>
    <t>CCU-131</t>
  </si>
  <si>
    <t>CCU-132</t>
  </si>
  <si>
    <t>CCU-133</t>
  </si>
  <si>
    <t>CCU-134</t>
  </si>
  <si>
    <t>CCU-135</t>
  </si>
  <si>
    <t>CCU-136</t>
  </si>
  <si>
    <t>CCU-137</t>
  </si>
  <si>
    <t>CCU-138</t>
  </si>
  <si>
    <t>CCU-139</t>
  </si>
  <si>
    <t>CCU-140</t>
  </si>
  <si>
    <t>CCU-141</t>
  </si>
  <si>
    <t>CCU-142</t>
  </si>
  <si>
    <t>CCU-143</t>
  </si>
  <si>
    <t>CCU-147</t>
  </si>
  <si>
    <t>CCU-148</t>
  </si>
  <si>
    <t>CCU-149</t>
  </si>
  <si>
    <t>CCU-150</t>
  </si>
  <si>
    <t>CCU-151</t>
  </si>
  <si>
    <t>CCU-152</t>
  </si>
  <si>
    <t>CCU-153</t>
  </si>
  <si>
    <t>CCU-154</t>
  </si>
  <si>
    <t>CCU-155</t>
  </si>
  <si>
    <t>CCU-156</t>
  </si>
  <si>
    <t>CCU-157</t>
  </si>
  <si>
    <t>CCU-16</t>
  </si>
  <si>
    <t>CARGA E TRÂNSPORTE</t>
  </si>
  <si>
    <t>CCU-117</t>
  </si>
  <si>
    <t>CCU-118</t>
  </si>
  <si>
    <t>INSTALAÇÃO DE EQUIPAMENTOS</t>
  </si>
  <si>
    <t>CCU-158</t>
  </si>
  <si>
    <t>CCU-159</t>
  </si>
  <si>
    <t>CCU-160</t>
  </si>
  <si>
    <t>CCU-161</t>
  </si>
  <si>
    <t>CCU-162</t>
  </si>
  <si>
    <t>CCU-163</t>
  </si>
  <si>
    <t>CCU-164</t>
  </si>
  <si>
    <t>CCU-165</t>
  </si>
  <si>
    <t>CCU-166</t>
  </si>
  <si>
    <t>CCU-167</t>
  </si>
  <si>
    <t>CCU-168</t>
  </si>
  <si>
    <t>CCU-169</t>
  </si>
  <si>
    <t>CCU-170</t>
  </si>
  <si>
    <t>CCU-171</t>
  </si>
  <si>
    <t>CCU-172</t>
  </si>
  <si>
    <t>CCU-173</t>
  </si>
  <si>
    <t>CCU-174</t>
  </si>
  <si>
    <t>CCU-177</t>
  </si>
  <si>
    <t>CCU-178</t>
  </si>
  <si>
    <t>CCU-179</t>
  </si>
  <si>
    <t>CCU-180</t>
  </si>
  <si>
    <t>CCU-181</t>
  </si>
  <si>
    <t>CCU-182</t>
  </si>
  <si>
    <t>CCU-183</t>
  </si>
  <si>
    <t>CCU-184</t>
  </si>
  <si>
    <t>CCU-185</t>
  </si>
  <si>
    <t>CCU-186</t>
  </si>
  <si>
    <t>CCU-187</t>
  </si>
  <si>
    <t>PLANTIO</t>
  </si>
  <si>
    <t>ART - ANOTAÇÃO DE RESPONSABILIDADE TÉCNICA</t>
  </si>
  <si>
    <t xml:space="preserve"> TOTAL GERAL DO ORÇAMENTO R$</t>
  </si>
  <si>
    <t>Percentual de mão de obra em relação ao valor total (Ordem de Serviço nº 03/2021)</t>
  </si>
  <si>
    <t>Observações:</t>
  </si>
  <si>
    <t>2 - O BDI utilizado deverá respeitar o percentual máximo e diretrizes definidas pelo Decreto nº 19.224/ 2015, bem como o BDI diferenciado para o fornecimento de materiais e/ou equipamentos de natureza específica, que possam ser fornecidos por empresas com especialidades próprias e diversas da empresa a ser contratada;
3 - Foi utilizada fórmula arred em duas casas decimais para o preço total.</t>
  </si>
  <si>
    <t>CCU-188</t>
  </si>
  <si>
    <t>CCU-189</t>
  </si>
  <si>
    <t>CCU-190</t>
  </si>
  <si>
    <t>BASALTO REGULAR TALHADO</t>
  </si>
  <si>
    <t>DEMOLIÇÃO PISO CONCRETO ARMADO COM MARTELETE E COM REMOÇÃO DE ENTULHO</t>
  </si>
  <si>
    <t>REMOÇÃO DE PASSEIOS - SEM REMOÇÃO DE ENTULHOS</t>
  </si>
  <si>
    <t>DEMOLIÇÃO VIGA TELAMENTO C/REMOÇÃO DE ENTULHO</t>
  </si>
  <si>
    <t>REMOÇÃO MEIO-FIO VIÁRIO - SEM REMOÇÃO DE ENTULHOS</t>
  </si>
  <si>
    <t>INSTALAÇÃO DE ASSENTO PARA BALANÇO JUVENIL COMPLETO, BARRA CHATA, MADEIRA ITAÚBA, PARAFUSOS E CORRENTE</t>
  </si>
  <si>
    <t>REMOÇÃO BANCOS (COM ENCOSTO E SEM ENCOSTO)</t>
  </si>
  <si>
    <t>ESCORREGADOR</t>
  </si>
  <si>
    <t>DEMOLIÇÃO CAIXA DE AREIA C/REMOÇÃO DE ENTULHOS</t>
  </si>
  <si>
    <t xml:space="preserve">REPINTURA PISO COM RESINA EPOXI AUTONIVELANTE, APLICAÇÃO MANUAL, 2 DEMÃOS, (SUPERFÍCIE DE CONCRETO) </t>
  </si>
  <si>
    <t>DEMOLIÇÃO CHURRASQUEIRA C/REMOÇÃO DE ENTULHOS</t>
  </si>
  <si>
    <t>DEMOLIÇÃO MESA E BANCOS DE CONCRETO C/REMOÇÃO DE ENTULHOS</t>
  </si>
  <si>
    <t>DEMOLIÇÃO BEBEDOURO C/REMOÇÃO DE ENTULHOS</t>
  </si>
  <si>
    <t>DEMOLIÇÃO FRADINHO BASE CIRCULAR C/REMOÇÃO DE ENTULHOS</t>
  </si>
  <si>
    <t>DEMOLIÇÃO FRADINHO BASE OCTOGONAL C/REMOÇÃO DE ENTULHOS</t>
  </si>
  <si>
    <t>REMOÇÃO MESA DE DAMAS C/ REMOÇÃO DE ENTULHOS</t>
  </si>
  <si>
    <t>REMOÇÃO LIXEIRA COM REMOÇÃO DE ENTULHOS</t>
  </si>
  <si>
    <t>REMOÇÃO DE ESTRUTURA DO TIPO  1, 2, 3, 5 E 7</t>
  </si>
  <si>
    <t>REMOÇÃO DE ESTRUTURA TIPO 4</t>
  </si>
  <si>
    <t>REMOÇÃO DE ESTRUTURA TIPO 6 E 8</t>
  </si>
  <si>
    <t>REMOÇÃO DE ESTRUTURA TIPO 9</t>
  </si>
  <si>
    <t>REMOÇÃO GANGORRA DUPLA OU TRIPLA</t>
  </si>
  <si>
    <t>REMOÇÃO BARRA-BALANÇO</t>
  </si>
  <si>
    <t>REMOÇÃO BALANÇO PADRÃO SMAMS</t>
  </si>
  <si>
    <t>REMOÇÃO 1/2 BALANÇO</t>
  </si>
  <si>
    <t>REMOÇÃO DE ESCORREGADOR</t>
  </si>
  <si>
    <t>REMOÇÃO BARRA ALONGAMENTO 2 ALTURAS</t>
  </si>
  <si>
    <t>REMOÇÃO DE BARRAS PARALELAS</t>
  </si>
  <si>
    <t>REMOÇÃO APOIO P/MEMBROS SUPERIORES</t>
  </si>
  <si>
    <t>REMOÇÃO BARRA P/ALONGAMENTO</t>
  </si>
  <si>
    <t>GANGORRA DUPLA</t>
  </si>
  <si>
    <t>REMOÇÃO BARRA HORIZONTAL (4 MÓDULOS, 3 MÓDULOS E 1 MÓDULO)</t>
  </si>
  <si>
    <t>FORNECIMENTO E INSTALAÇÃO DE PRANCHA PARA GANGORRA COMPLETA COM BARRAS CHATAS, TÁBUA E CAIBRO ITAÚBA</t>
  </si>
  <si>
    <t>REMOÇÃO DE ESPALDAR</t>
  </si>
  <si>
    <t>REMOÇÃO PRANCHA ABDOMINAIS</t>
  </si>
  <si>
    <t>BARRA BALANÇO</t>
  </si>
  <si>
    <t>REMOÇÃO GOLEIRA (FUTEBOL SETE, SALÃO E CAMPO)</t>
  </si>
  <si>
    <t>BALANÇO MISTO</t>
  </si>
  <si>
    <t>REMOÇÃO POSTE DE VÔLEI</t>
  </si>
  <si>
    <t>REMOÇÃO TABELA DE BASQUETE</t>
  </si>
  <si>
    <t>REMOÇÃO DE MOEIRÃO DE CONCRETO - H=VARIÁVEL</t>
  </si>
  <si>
    <t>REMOÇÃO DE ENTULHOS COM CAMINHÃO BASCULANTE 10M³</t>
  </si>
  <si>
    <t>LOCAÇÃO DE SANITÁRIO QUÍMICO - FRENTE DE TRABALHO 01</t>
  </si>
  <si>
    <t>LOCAÇÃO DE SANITÁRIO QUÍMICO - FRENTE DE TRABALHO 02</t>
  </si>
  <si>
    <t>LOCAÇÃO DE SANITÁRIO QUÍMICO - FRENTE DE TRABALHO 03</t>
  </si>
  <si>
    <t>SINALIZAÇÃO COM FITA ZEBRADA FIXADA EM CONE PLÁSTICO</t>
  </si>
  <si>
    <t>TERRAPLENAGEM (RETROESCAVADEIRA SOBRE RODAS)</t>
  </si>
  <si>
    <t>ATERRO MECÂNICO C/MATERIAL IMPORTADO C/COMPACTAÇÃO MECÂNICA</t>
  </si>
  <si>
    <t>REATERRO MANUAL C/COMPACTAÇÃO MANUAL</t>
  </si>
  <si>
    <t>EXECUÇÃO DE DRENO - DIÂMETRO 100MM</t>
  </si>
  <si>
    <t>NIVELAMENTO CAIXAS DE PASSAGEM</t>
  </si>
  <si>
    <t>LEITO DE BRITA COM ESPALHAMENTO</t>
  </si>
  <si>
    <t>PISO CONCRETO ARMADO E= 10 CM - QUADRA - INCLUI JUNTA DE DILATAÇÃO</t>
  </si>
  <si>
    <t>PISO CONCRETO ARMADO E= 10 CM - ACADEMIA AO AR LIVRE - INCLUI JUNTA DILATAÇÃO</t>
  </si>
  <si>
    <t>PISO EM PEDRA PORTUGUESA ASSENTADO SOBRE ARGAMASSA SECA DE CIMENTO E AREIA, TRAÇO 1:3, REJUNTADO COM CIMENTO COMUM - SEM FORNECIMENTO</t>
  </si>
  <si>
    <t>LAJE DE GRÊS ASSENTADA NA AREIA</t>
  </si>
  <si>
    <t>LAJE DE GRÊS ASSENTADA NA MASSA</t>
  </si>
  <si>
    <t>BASALTO IRREGULAR JUNTA BITOLADA COM FORNECIMENTO</t>
  </si>
  <si>
    <t>BASALTO IRREGULAR - COM FORNECIMENTO</t>
  </si>
  <si>
    <t>BASALTO IRREGULAR - SEM FORNECIMENTO</t>
  </si>
  <si>
    <t>BASALTO REGULAR SERRADO COM FORNECIMENTO</t>
  </si>
  <si>
    <t>BASALTO REGULAR SERRADO SEM FORNECIMENTO</t>
  </si>
  <si>
    <t>AREIA MÉDIA PENEIRADA</t>
  </si>
  <si>
    <t>LAJOTA CONCRETO</t>
  </si>
  <si>
    <t>TAMPA DE CONCRETO ARMADO 60X60X5CM PARA CAIXA</t>
  </si>
  <si>
    <t>MEIO-FIO DE CONCRETO MOLDADO NO LOCAL - RETO</t>
  </si>
  <si>
    <t>MEIO-FIO DE CONCRETO MOLDADO NO LOCAL - CURVO</t>
  </si>
  <si>
    <t>REPOSIÇÃO E REALINHAMENTO DE MEIO-FIO VIÁRIO</t>
  </si>
  <si>
    <t>FORNECIMENTO E INSTALAÇÃO DE CADEIRA PARA BALANÇO INFANTIL COMPLETO, PARAFUSOS, MADEIRA ITAÚBA, FERRO CHATO E  CORRENTES</t>
  </si>
  <si>
    <t>TELAMENTO H=5,50 M - INCLUI FUNDAÇÕES</t>
  </si>
  <si>
    <t>TELAMENTO H=2,50 M  - INCLUI FUNDAÇÕES</t>
  </si>
  <si>
    <t>TELAMENTO DE REFORÇO - H=1,00 M</t>
  </si>
  <si>
    <t>GOLEIRA DE FUTSAL</t>
  </si>
  <si>
    <t>GOLEIRA DE FUTEBOL SOCIETY</t>
  </si>
  <si>
    <t>GOLEIRA DE FUTEBOL DE CAMPO</t>
  </si>
  <si>
    <t>POSTE DE VÔLEI</t>
  </si>
  <si>
    <t>POSTE DE VÔLEI - QUADRA DE AREIA</t>
  </si>
  <si>
    <t>TABELA DE BASQUETE - PADRÃO SMAM</t>
  </si>
  <si>
    <t>PINTURA DE DEMARCAÇÃO QUADRA ESPORTIVA FUTSAL</t>
  </si>
  <si>
    <t>PINTURA DE DEMARCAÇÃO QUADRA ESPORTIVA BASQUETE E/OU VÔLEI</t>
  </si>
  <si>
    <t>INSTALAÇÃO E FORNECIMENTO DE TUBO HORIZONTAL 1 1/2¨PARA QUADRAS</t>
  </si>
  <si>
    <t>INSTALAÇÃO E FORNECIMENTO DE TUBO VERTICAL 2 1/2¨PARA QUADRAS COM BLOCO DE FUNDAÇÃO - H=3,00M</t>
  </si>
  <si>
    <t>INSTALAÇÃO E FORNECIMENTO DE TUBO VERTICAL 2 1/2¨PARA QUADRAS COM BLOCO DE FUNDAÇÃO - H=5,50M</t>
  </si>
  <si>
    <t>BANCO B - L=2,00 M - PADRÃO SMAM</t>
  </si>
  <si>
    <t>BANCO TIPO A - L=1,80 M - PADRÃO SMAM</t>
  </si>
  <si>
    <t>CHURRASQUEIRA</t>
  </si>
  <si>
    <t>BEBEDOURO C/ VÁLVULA ANTI-VANDALISMO</t>
  </si>
  <si>
    <t xml:space="preserve">FORNECIMENTO E INSTALAÇÃO DE PRANCHA PARA BARRA BALANÇO COMPLETA (BARRA CHATA, TÁBUA E CAIBROS ITAÚBA, PARAFUSOS  E PINTURAS) </t>
  </si>
  <si>
    <t>FRADINHO DE CONCRETO - BASE OCTOGONAL</t>
  </si>
  <si>
    <t>CARGA E TRANSPORTE - EQUIPE 1 - C/ TRÊS FRENTES DE TRABALHO</t>
  </si>
  <si>
    <t>CARGA E TRANSPORTE - EQUIPE 2 - C/ TRÊS FRENTES DE TRABALHO</t>
  </si>
  <si>
    <t>REPINTURA TUBOS VERTICAIS QUADRAS ESPORTIVAS</t>
  </si>
  <si>
    <t>REPINTURA BANCO C/ENCOSTO</t>
  </si>
  <si>
    <t>REPINTURA TUBOS HORIZONTAIS QUADRAS ESPORTIVAS</t>
  </si>
  <si>
    <t>REPINTURA GOLEIRA SALÃO</t>
  </si>
  <si>
    <t>REPINTURA POSTE DE VÔLEI</t>
  </si>
  <si>
    <t>REPINTURA BANCO S/ENCOSTO</t>
  </si>
  <si>
    <t>REPINTURA ESTRUTURA 1 - "S"</t>
  </si>
  <si>
    <t>REPINTURA ESTRUTURA 2</t>
  </si>
  <si>
    <t>REPINTURA ESTRUTURA 3</t>
  </si>
  <si>
    <t>REPINTURA ESTRUTURA 4</t>
  </si>
  <si>
    <t>REPINTURA ESTRUTURA 5</t>
  </si>
  <si>
    <t>REPINTURA ESTRUTURA 6</t>
  </si>
  <si>
    <t>REPINTURA ESTRUTURA 7</t>
  </si>
  <si>
    <t>REPINTURA ESTRUTURA 8</t>
  </si>
  <si>
    <t>REPINTURA ESTRUTURA 9</t>
  </si>
  <si>
    <t>REPINTURA ESTRUTURA 10</t>
  </si>
  <si>
    <t>REPINTURA GANGORRA DUPLA</t>
  </si>
  <si>
    <t>REPINTURA GANGORRA TRIPLA</t>
  </si>
  <si>
    <t>REPINTURA BARRA-BALANÇO</t>
  </si>
  <si>
    <t>REPINTURA BALANÇO MISTO</t>
  </si>
  <si>
    <t>REPINTURA BALANÇO JUVENIL</t>
  </si>
  <si>
    <t>REPINTURA BALANÇO INFANTIL</t>
  </si>
  <si>
    <t>REPINTURA ESCORREGADOR</t>
  </si>
  <si>
    <t>REPINTURA DE PRANCHA DE ABDOMINAIS</t>
  </si>
  <si>
    <t>REPINTURA DE BARRA ALONGAMENTO - 2 ALTURAS</t>
  </si>
  <si>
    <t>REPINTURA DE BARRAS PARALELAS</t>
  </si>
  <si>
    <t>REPINTURA DE APOIO P/ MEMBROS SUPERIORES</t>
  </si>
  <si>
    <t>REPINTURA DE BARRA P/ ALONGAMENTO</t>
  </si>
  <si>
    <t>REPINTURA DE BARRA HORIZONTAL - 4 MÓDULOS</t>
  </si>
  <si>
    <t>REPINTURA DE BARRA HORIZONTAL - 3 MÓDULOS</t>
  </si>
  <si>
    <t>REPINTURA DE BARRA HORIZONTAL - 1 MÓDULO</t>
  </si>
  <si>
    <t>REPINTURA DE ESPALDAR</t>
  </si>
  <si>
    <t>REPINTURA DE MESA DE DAMAS</t>
  </si>
  <si>
    <t>REPINTURA DE TODA A TABELA DE BASQUETE</t>
  </si>
  <si>
    <t>INSTALAÇÃO BANCO C/ENCOSTO</t>
  </si>
  <si>
    <t>INSTALAÇÃO BANCO S/ENCOSTO</t>
  </si>
  <si>
    <t>INSTALAÇÃO GANGORRA DUPLA E TRIPLA</t>
  </si>
  <si>
    <t>INSTALAÇÃO BARRA-BALANÇO</t>
  </si>
  <si>
    <t>INSTALAÇÃO BALANÇO MISTO, INFANTIL E JUVENIL</t>
  </si>
  <si>
    <t>INSTALAÇÃO ESCORREGADOR</t>
  </si>
  <si>
    <t>INSTALAÇÃO DE CADEIRA DE BALANÇO</t>
  </si>
  <si>
    <t>INSTALAÇÃO DE PRANCHA DE ASSENTO DE GANGORA</t>
  </si>
  <si>
    <t>INSTALAÇÃO DE PRANCHA DE ASSENTO DO BARRA BALANÇO</t>
  </si>
  <si>
    <t>INSTALAÇÃO DE PEGA MÃO</t>
  </si>
  <si>
    <t>INSTALAÇÃO DE CORRIMÃO</t>
  </si>
  <si>
    <t>INSTALAÇÃO DE PRANCHA DE ASSENTO OU ENCOSTO DE BANCO</t>
  </si>
  <si>
    <t>INSTALAÇÃO DE GOLEIRA DE FUTSAL</t>
  </si>
  <si>
    <t>INSTALAÇÃO DE GOLEIRA DE FUTEBOL SOCIETY</t>
  </si>
  <si>
    <t>INSTALAÇÃO DE GOLEIRA DE FUTEBOL DE CAMPO</t>
  </si>
  <si>
    <t>INSTALAÇÃO DE POSTE DE VÔLEI - SEM FORNECIMENTO</t>
  </si>
  <si>
    <t>INSTALAÇÃO DE POSTE DE VÔLEI - QUADRA DE AREIA - SEM FORNECIMENTO</t>
  </si>
  <si>
    <t>INSTALAÇÃO E FORNECIMENTO DE TABELA DE BASQUETE - CHAPA METÁLICA + ARO</t>
  </si>
  <si>
    <t>INSTALAÇÃO E FORNECIMENTO DE MOURÃO DE CONCRETO COM BLOCO FUNDAÇÃO</t>
  </si>
  <si>
    <t>INSTALAÇÃO DE EQUIPAMENTOS DE GINÁSTICA PADRÃO SMAMS - APOIO P/ MEBROS SUPERIORES -  BARRA ALONGAMENTO 2 ALTURAS - BARRA PARA ALONGAMENTOS</t>
  </si>
  <si>
    <t>INSTALAÇÃO DE EQUIPAMENTOS DE GINÁSTICA PADRÃO SMAMS - BARRA HORIZONTAL 1 MÓDULO - ESPALDAR - PRANCHA DE ABDOMINAL</t>
  </si>
  <si>
    <t>INSTALAÇÃO DE EQUIPAMENTOS DE GINÁSTICA PADRÃO SMAMS - BARRA HORIZONTAL 3 MÓDULOS - BARRA HORIZONTAL 4 MÓDULOS - BARRAS PARALELAS</t>
  </si>
  <si>
    <t>LIXEIRA METÁLICA - V=30LITROS</t>
  </si>
  <si>
    <t>TELAMENTO CACHORRÓDROMO (INCLUI FUNDAÇÕES)</t>
  </si>
  <si>
    <t>GUARDA-CORPO P/ÁREA INFANTIL</t>
  </si>
  <si>
    <t>CERCAMENTO COM MOURÃO DE CONCRETO S/VIGA DE FUNDAÇÃO = H=1,80M</t>
  </si>
  <si>
    <t>ALVENARIA DE GRANITO</t>
  </si>
  <si>
    <t>ESTRUTURA 7 - FERRO GALVANIZADO - "Y"</t>
  </si>
  <si>
    <t>ASSENTAMENTO DE GUIA (MEIO-FIO) EM TRECHO RETO, CONFECCIONADA EM CONCRETO PRÉ-FABRICADO, DIMENSÕES 100X15X13X30 CM (COMPRIMENTO X BASE INFERIOR X BASE SUPERIOR X ALTURA). AF_01/2024</t>
  </si>
  <si>
    <t>ALVENARIA DE VEDAÇÃO DE BLOCOS CERÂMICOS MACIÇOS DE 5X10X20CM (ESPESSURA 10CM) E ARGAMASSA DE ASSENTAMENTO COM PREPARO EM BETONEIRA. AF_05/2020</t>
  </si>
  <si>
    <t>ALVENARIA DE VEDAÇÃO DE BLOCOS CERÂMICOS FURADOS NA HORIZONTAL DE 11,5X19X19 CM (ESPESSURA 11,5 CM) E ARGAMASSA DE ASSENTAMENTO COM PREPARO EM BETONEIRA. AF_12/2021</t>
  </si>
  <si>
    <t>EXECUÇÃO DE PASSEIO EM PISO INTERTRAVADO, COM BLOCO RETANGULAR COR NATURAL DE 20 X 10 CM, ESPESSURA 6 CM. AF_10/2022</t>
  </si>
  <si>
    <t>EXECUÇÃO DE PAVIMENTO EM PARALELEPÍPEDOS, REJUNTAMENTO COM ARGAMASSA TRAÇO 1:3 (CIMENTO E AREIA). AF_05/2020</t>
  </si>
  <si>
    <t>PINTURA LÁTEX ACRÍLICA PREMIUM, APLICAÇÃO MANUAL EM PAREDES, DUAS DEMÃOS. AF_04/2023</t>
  </si>
  <si>
    <t>PINTURA COM TINTA ALQUÍDICA DE ACABAMENTO (ESMALTE SINTÉTICO ACETINADO) APLICADA A ROLO OU PINCEL SOBRE SUPERFÍCIES METÁLICAS (EXCETO PERFIL) EXECUTADO EM OBRA (02 DEMÃOS). AF_01/2020</t>
  </si>
  <si>
    <t>PISO EM PEDRA PORTUGUESA ASSENTADO SOBRE ARGAMASSA SECA DE CIMENTO E AREIA, TRAÇO 1:3, REJUNTADO COM CIMENTO COMUM. AF_05/2020</t>
  </si>
  <si>
    <t>EXECUÇÃO DE PASSEIO (CALÇADA) OU PISO DE CONCRETO COM CONCRETO MOLDADO IN LOCO, FEITO EM OBRA, ACABAMENTO CONVENCIONAL, ESPESSURA 8 CM, ARMADO. AF_08/2022</t>
  </si>
  <si>
    <t>PISO PODOTÁTIL DE ALERTA OU DIRECIONAL, DE CONCRETO, ASSENTADO SOBRE ARGAMASSA. AF_03/2024</t>
  </si>
  <si>
    <t>CONTRAPISO COM ARGAMASSA AUTONIVELANTE, APLICADO SOBRE LAJE, NÃO ADERIDO, ESPESSURA 5CM. AF_07/2021</t>
  </si>
  <si>
    <t>CHAPISCO APLICADO EM ALVENARIAS E ESTRUTURAS DE CONCRETO INTERNAS, COM COLHER DE PEDREIRO.  ARGAMASSA TRAÇO 1:3 COM PREPARO EM BETONEIRA 400L. AF_10/2022</t>
  </si>
  <si>
    <t>EMBOÇO OU MASSA ÚNICA EM ARGAMASSA TRAÇO 1:2:8, PREPARO MANUAL, APLICADA MANUALMENTE EM PANOS CEGOS DE FACHADA (SEM PRESENÇA DE VÃOS), ESPESSURA DE 25 MM. AF_09/2022</t>
  </si>
  <si>
    <t>DEMOLIÇÃO DE ALVENARIA PARA QUALQUER TIPO DE BLOCO, DE FORMA MECANIZADA, SEM REAPROVEITAMENTO. AF_09/2023</t>
  </si>
  <si>
    <t>LIMPEZA MANUAL DE VEGETAÇÃO EM TERRENO COM ENXADA. AF_03/2024</t>
  </si>
  <si>
    <t>PLANTIO DE GRAMA BATATAIS EM PLACAS. AF_07/2024</t>
  </si>
  <si>
    <t>ENGENHEIRO CIVIL DE OBRA JUNIOR COM ENCARGOS COMPLEMENTARES</t>
  </si>
  <si>
    <t>ENCARREGADO GERAL DE OBRAS COM ENCARGOS COMPLEMENTARES</t>
  </si>
  <si>
    <t>TECNICO DE EDIFICACOES COM ENCARGOS COMPLEMENTARES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</si>
  <si>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</si>
  <si>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</si>
  <si>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</si>
  <si>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</si>
  <si>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</si>
  <si>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</si>
  <si>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</si>
  <si>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</si>
  <si>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</si>
  <si>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</si>
  <si>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</si>
  <si>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</si>
  <si>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</si>
  <si>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</si>
  <si>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</si>
  <si>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</si>
  <si>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</si>
  <si>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</si>
  <si>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</si>
  <si>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</si>
  <si>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</si>
  <si>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</si>
  <si>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</si>
  <si>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</si>
  <si>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</si>
  <si>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</si>
  <si>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</si>
  <si>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</si>
  <si>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</si>
  <si>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</si>
  <si>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</si>
  <si>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</si>
  <si>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</si>
  <si>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</si>
  <si>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</si>
  <si>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</si>
  <si>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</si>
  <si>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</si>
  <si>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</si>
  <si>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</si>
  <si>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</si>
  <si>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2.1</t>
  </si>
  <si>
    <t>2.2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</si>
  <si>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</si>
  <si>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</si>
  <si>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</si>
  <si>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</si>
  <si>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</si>
  <si>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</si>
  <si>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</si>
  <si>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</si>
  <si>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</si>
  <si>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</si>
  <si>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</si>
  <si>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</si>
  <si>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</si>
  <si>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</si>
  <si>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</si>
  <si>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</si>
  <si>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</si>
  <si>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</si>
  <si>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</si>
  <si>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</si>
  <si>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</si>
  <si>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</si>
  <si>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</si>
  <si>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</si>
  <si>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</si>
  <si>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</si>
  <si>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</si>
  <si>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</si>
  <si>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</si>
  <si>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</si>
  <si>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</si>
  <si>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</si>
  <si>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</si>
  <si>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</si>
  <si>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</si>
  <si>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10.1</t>
  </si>
  <si>
    <t>10.2</t>
  </si>
  <si>
    <t>CAMIONETE TIPO PICK-UP,COM CABINE SIMPLES E CACAMBA,TIPO LEV E,MOTOR BICOMBUSTIVEL (GASOLINA E ALCOOL) DE 1,6 LITROS,INCLUSIVE MOTORISTA E COMBUSTIVEL</t>
  </si>
  <si>
    <t>EMOP19.004.0402-0</t>
  </si>
  <si>
    <t>DEMOLIÇÃO TELAMENTO H=5,50 M S/TUBOS E S/VIGA C/REMOÇÃO DE ENTULHO</t>
  </si>
  <si>
    <t>DEMOLIÇÃO TELAMENTO H=3,00 M S/TUBOS E S/VIGA C/REMOÇÃO DE ENTULHO</t>
  </si>
  <si>
    <t>DEMOLIÇÃO TELAMENTO H=1,70 M S/TUBOS E S/VIGA COM REMOÇÃO DE ENTULHOS</t>
  </si>
  <si>
    <t>DEMOLIÇÃO TELAMENTO H=1,00 M C/REMOÇÃO DE ENTULHO</t>
  </si>
  <si>
    <t>DEMOLIÇÃO TUBOS TELAMENTO H=5,50 M C/REMOÇÃO DE ENTULHO</t>
  </si>
  <si>
    <t>DEMOLIÇÃO TUBOS TELAMENTO H=3,00 M C/REMOÇÃO DE ENTULHO</t>
  </si>
  <si>
    <t>DEMOLIÇÃO TUBOS TELAMENTO H=1,70 M C/REMOÇÃO DE ENTULHO</t>
  </si>
  <si>
    <t>ESCAVAÇÃO MANUAL DE SOLO ATÉ 1,30 M</t>
  </si>
  <si>
    <t>SAIBRO ROSA - COMPACTAÇÃO MECÂNICA - 3 CM</t>
  </si>
  <si>
    <t>SAIBRO ROSA - COMPACTAÇÃO MECÂNICA - 6 CM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</si>
  <si>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</si>
  <si>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</si>
  <si>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</si>
  <si>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</si>
  <si>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</si>
  <si>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</si>
  <si>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</si>
  <si>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</si>
  <si>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</si>
  <si>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</si>
  <si>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</si>
  <si>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DEGRAU CONCRETO L=2,00 M - BASE GRÊS - PADRÃO SMAM</t>
  </si>
  <si>
    <t>DEGRAU CONCRETO L=2,00 M - BASE CONCRETO</t>
  </si>
  <si>
    <t>RAMPA PPNE'S TIPO 1 - 1,50 M (ABAS 1,80 M)</t>
  </si>
  <si>
    <t>CORRIMÃO PPNE'S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</si>
  <si>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</si>
  <si>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</si>
  <si>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</si>
  <si>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</si>
  <si>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</si>
  <si>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</si>
  <si>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</si>
  <si>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</si>
  <si>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</si>
  <si>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</si>
  <si>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</si>
  <si>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</si>
  <si>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</si>
  <si>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</si>
  <si>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</si>
  <si>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</si>
  <si>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</si>
  <si>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</si>
  <si>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</si>
  <si>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</si>
  <si>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</si>
  <si>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</si>
  <si>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</si>
  <si>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</si>
  <si>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</si>
  <si>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FORNECIMENTO E INSTALAÇÃO DE ASSENTO / ENCOSTO PARA BANCOS TIPO A E B COMPLETO (TÁBUA ITAÚBA, PARAFUSOS E PINTURA)</t>
  </si>
  <si>
    <t>13.1</t>
  </si>
  <si>
    <t>13.2</t>
  </si>
  <si>
    <t>13.3</t>
  </si>
  <si>
    <t>13.4</t>
  </si>
  <si>
    <t>13.5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</si>
  <si>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</si>
  <si>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</si>
  <si>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</si>
  <si>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</si>
  <si>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</si>
  <si>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</si>
  <si>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</si>
  <si>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</si>
  <si>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</si>
  <si>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</si>
  <si>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</si>
  <si>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</si>
  <si>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</si>
  <si>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</si>
  <si>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</si>
  <si>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</si>
  <si>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</si>
  <si>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</si>
  <si>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</si>
  <si>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</si>
  <si>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</si>
  <si>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</si>
  <si>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</si>
  <si>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</si>
  <si>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</si>
  <si>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</si>
  <si>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</si>
  <si>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</si>
  <si>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</si>
  <si>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</si>
  <si>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</si>
  <si>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</si>
  <si>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</si>
  <si>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</si>
  <si>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</si>
  <si>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</si>
  <si>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</si>
  <si>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</si>
  <si>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</si>
  <si>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</si>
  <si>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</si>
  <si>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16.1</t>
  </si>
  <si>
    <t>16.2</t>
  </si>
  <si>
    <t>16.3</t>
  </si>
  <si>
    <t>17.1</t>
  </si>
  <si>
    <t>INSTALAÇÃO TELA H=5,50 M EM ESTRUTURA TUBULAR EXISTENTE DE QUADRA ESPORTIVA</t>
  </si>
  <si>
    <t>17.2</t>
  </si>
  <si>
    <t>INSTALAÇÃO TELA H=3,00 M EM ESTRUTURA TUBULAR EXISTENTE DE QUADRA ESPORTIVA</t>
  </si>
  <si>
    <t>17.3</t>
  </si>
  <si>
    <t>INSTALAÇÃO TELA H=1,70 M EM ESTRUTURA TUBULAR EXISTENTE DE QUADRA ESPORTIVA</t>
  </si>
  <si>
    <t>17.4</t>
  </si>
  <si>
    <t>INSTALAÇÃO TELA H=1,00 M EM ESTRUTURA TUBULAR EXISTENTE DE QUADRA ESPORTIVA</t>
  </si>
  <si>
    <t>17.5</t>
  </si>
  <si>
    <t>17.6</t>
  </si>
  <si>
    <t>17.7</t>
  </si>
  <si>
    <t>17.8</t>
  </si>
  <si>
    <t>17.9</t>
  </si>
  <si>
    <t>17.10</t>
  </si>
  <si>
    <t>17.11</t>
  </si>
  <si>
    <t>ESTICAMENTO DE TELAMENTO  H=5,5M</t>
  </si>
  <si>
    <t>17.12</t>
  </si>
  <si>
    <t>ESTICAMENTO DE TELAMENTO  H=3,00M</t>
  </si>
  <si>
    <t>17.13</t>
  </si>
  <si>
    <t>ESTICAMENTO DE TELAMENTO  H=1,70 M</t>
  </si>
  <si>
    <t>17.14</t>
  </si>
  <si>
    <t>ESTICAMENTO DE TELAMENTO  H=1,00 M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</si>
  <si>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</si>
  <si>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</si>
  <si>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</si>
  <si>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</si>
  <si>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</si>
  <si>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</si>
  <si>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</si>
  <si>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</si>
  <si>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</si>
  <si>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</si>
  <si>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</si>
  <si>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</si>
  <si>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</si>
  <si>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</si>
  <si>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</si>
  <si>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17.30</t>
  </si>
  <si>
    <t>17.31</t>
  </si>
  <si>
    <t>18.1</t>
  </si>
  <si>
    <t>19.1</t>
  </si>
  <si>
    <t>ANOTAÇÃO DE RESPONSABILDIADE TÉCNICA (CREA)</t>
  </si>
  <si>
    <t>1 - Foi utilizada data base SINAPI dez/2024;</t>
  </si>
  <si>
    <t xml:space="preserve">Processo SEI: </t>
  </si>
  <si>
    <t>25.0.000015319-5</t>
  </si>
  <si>
    <r>
      <t xml:space="preserve">PE 108/2025
</t>
    </r>
    <r>
      <rPr>
        <b/>
        <sz val="10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 xml:space="preserve">REGISTRO DE PREÇOS DE MANUTENÇÃO DE PRAÇAS E PARQUES - SUL E EXTREMO SUL
</t>
    </r>
    <r>
      <rPr>
        <b/>
        <sz val="10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Vigência da Ata: de 20/06/2025 a 20/06/2026</t>
    </r>
  </si>
  <si>
    <t>MANUTENÇÃO DE PRAÇAS E PARQUES DO MUNICÍPIO DE PORTO ALEGRE - LOTE 2 - REGIÃO SUL E EXTREMO SUL</t>
  </si>
  <si>
    <t>MEIO-FIO</t>
  </si>
  <si>
    <t>FIXAÇÃO DE CHUMBADOR  EQUIPAMENTOS (SAPATA 30X30)</t>
  </si>
  <si>
    <t>CREA-RS: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</si>
</sst>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7" formatCode="#,##0.00\ ;&quot; (&quot;#,##0.00\);&quot; -&quot;#\ ;@\ "/>
    <numFmt numFmtId="168" formatCode="[$-416]mmm\-yy"/>
    <numFmt numFmtId="174" formatCode="_(* #,##0.00_);_(* \(#,##0.00\);_(* \-??_);_(@_)"/>
  </numFmts>
  <fonts count="16" x14ac:knownFonts="1">
    <font>
      <sz val="11"/>
      <color theme="1"/>
      <name val="Arial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 Black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b/>
      <sz val="10"/>
      <color rgb="FFD8D8D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Century Gothic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/>
    <xf numFmtId="1" fontId="1" fillId="2" borderId="7" xfId="0" applyNumberFormat="1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1" fontId="1" fillId="2" borderId="23" xfId="0" applyNumberFormat="1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5" fillId="5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6" fillId="2" borderId="22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horizontal="right" vertical="center"/>
    </xf>
    <xf numFmtId="168" fontId="1" fillId="2" borderId="23" xfId="0" applyNumberFormat="1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right" vertical="center"/>
    </xf>
    <xf numFmtId="4" fontId="1" fillId="2" borderId="7" xfId="0" applyNumberFormat="1" applyFont="1" applyFill="1" applyBorder="1" applyAlignment="1" applyProtection="1">
      <alignment horizontal="right" vertical="center"/>
    </xf>
    <xf numFmtId="10" fontId="1" fillId="2" borderId="23" xfId="0" applyNumberFormat="1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left" vertical="center" wrapText="1"/>
    </xf>
    <xf numFmtId="4" fontId="1" fillId="2" borderId="20" xfId="0" applyNumberFormat="1" applyFont="1" applyFill="1" applyBorder="1" applyAlignment="1" applyProtection="1">
      <alignment horizontal="right" vertical="center"/>
    </xf>
    <xf numFmtId="10" fontId="1" fillId="2" borderId="21" xfId="0" applyNumberFormat="1" applyFont="1" applyFill="1" applyBorder="1" applyAlignment="1" applyProtection="1">
      <alignment horizontal="center" vertical="center"/>
    </xf>
    <xf numFmtId="0" fontId="7" fillId="5" borderId="24" xfId="0" applyFont="1" applyFill="1" applyBorder="1" applyAlignment="1" applyProtection="1">
      <alignment horizontal="center" vertical="center" wrapText="1"/>
    </xf>
    <xf numFmtId="0" fontId="7" fillId="5" borderId="25" xfId="0" applyFont="1" applyFill="1" applyBorder="1" applyAlignment="1" applyProtection="1">
      <alignment horizontal="center" vertical="center" wrapText="1"/>
    </xf>
    <xf numFmtId="49" fontId="7" fillId="5" borderId="25" xfId="0" applyNumberFormat="1" applyFont="1" applyFill="1" applyBorder="1" applyAlignment="1" applyProtection="1">
      <alignment horizontal="center" vertical="center" wrapText="1"/>
    </xf>
    <xf numFmtId="4" fontId="7" fillId="5" borderId="25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7" fillId="2" borderId="25" xfId="0" applyFont="1" applyFill="1" applyBorder="1" applyAlignment="1" applyProtection="1">
      <alignment horizontal="center" vertical="center" wrapText="1"/>
    </xf>
    <xf numFmtId="4" fontId="7" fillId="5" borderId="26" xfId="0" applyNumberFormat="1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vertical="center"/>
    </xf>
    <xf numFmtId="0" fontId="7" fillId="2" borderId="7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 wrapText="1"/>
    </xf>
    <xf numFmtId="0" fontId="3" fillId="0" borderId="3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" fontId="7" fillId="5" borderId="2" xfId="0" applyNumberFormat="1" applyFont="1" applyFill="1" applyBorder="1" applyAlignment="1" applyProtection="1">
      <alignment horizontal="center" vertical="center" wrapText="1"/>
    </xf>
    <xf numFmtId="4" fontId="7" fillId="5" borderId="3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7" fillId="5" borderId="1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7" fillId="3" borderId="32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left" vertical="center"/>
    </xf>
    <xf numFmtId="0" fontId="7" fillId="3" borderId="14" xfId="0" applyFont="1" applyFill="1" applyBorder="1" applyAlignment="1" applyProtection="1">
      <alignment vertical="center"/>
    </xf>
    <xf numFmtId="0" fontId="1" fillId="3" borderId="14" xfId="0" applyFont="1" applyFill="1" applyBorder="1" applyAlignment="1" applyProtection="1">
      <alignment horizontal="center" vertical="center"/>
    </xf>
    <xf numFmtId="174" fontId="9" fillId="3" borderId="33" xfId="0" applyNumberFormat="1" applyFont="1" applyFill="1" applyBorder="1" applyAlignment="1" applyProtection="1">
      <alignment vertical="center"/>
    </xf>
    <xf numFmtId="0" fontId="10" fillId="0" borderId="4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left" vertical="center" wrapText="1"/>
    </xf>
    <xf numFmtId="10" fontId="10" fillId="0" borderId="6" xfId="0" applyNumberFormat="1" applyFont="1" applyFill="1" applyBorder="1" applyAlignment="1" applyProtection="1">
      <alignment horizontal="center" vertical="center"/>
    </xf>
    <xf numFmtId="4" fontId="10" fillId="0" borderId="8" xfId="0" applyNumberFormat="1" applyFont="1" applyFill="1" applyBorder="1" applyAlignment="1" applyProtection="1">
      <alignment horizontal="center" vertical="center"/>
    </xf>
    <xf numFmtId="4" fontId="10" fillId="0" borderId="36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left" vertical="center" wrapText="1"/>
    </xf>
    <xf numFmtId="10" fontId="10" fillId="0" borderId="9" xfId="0" applyNumberFormat="1" applyFont="1" applyFill="1" applyBorder="1" applyAlignment="1" applyProtection="1">
      <alignment horizontal="center" vertical="center"/>
    </xf>
    <xf numFmtId="4" fontId="10" fillId="0" borderId="10" xfId="0" applyNumberFormat="1" applyFont="1" applyFill="1" applyBorder="1" applyAlignment="1" applyProtection="1">
      <alignment horizontal="center" vertical="center"/>
    </xf>
    <xf numFmtId="4" fontId="10" fillId="0" borderId="35" xfId="0" applyNumberFormat="1" applyFont="1" applyFill="1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46" xfId="0" applyFont="1" applyFill="1" applyBorder="1" applyAlignment="1" applyProtection="1">
      <alignment horizontal="center" vertical="center"/>
    </xf>
    <xf numFmtId="10" fontId="10" fillId="0" borderId="44" xfId="0" applyNumberFormat="1" applyFont="1" applyFill="1" applyBorder="1" applyAlignment="1" applyProtection="1">
      <alignment horizontal="center" vertical="center"/>
    </xf>
    <xf numFmtId="4" fontId="10" fillId="0" borderId="44" xfId="0" applyNumberFormat="1" applyFont="1" applyFill="1" applyBorder="1" applyAlignment="1" applyProtection="1">
      <alignment horizontal="center" vertical="center"/>
    </xf>
    <xf numFmtId="4" fontId="1" fillId="2" borderId="7" xfId="0" applyNumberFormat="1" applyFont="1" applyFill="1" applyBorder="1" applyAlignment="1" applyProtection="1">
      <alignment horizontal="center" vertical="center"/>
    </xf>
    <xf numFmtId="0" fontId="11" fillId="3" borderId="14" xfId="0" applyFont="1" applyFill="1" applyBorder="1" applyAlignment="1" applyProtection="1">
      <alignment horizontal="right" vertical="center"/>
    </xf>
    <xf numFmtId="4" fontId="11" fillId="3" borderId="6" xfId="0" applyNumberFormat="1" applyFont="1" applyFill="1" applyBorder="1" applyAlignment="1" applyProtection="1">
      <alignment horizontal="center" vertical="center"/>
    </xf>
    <xf numFmtId="4" fontId="7" fillId="3" borderId="36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left" vertical="center"/>
    </xf>
    <xf numFmtId="0" fontId="10" fillId="2" borderId="23" xfId="0" applyFont="1" applyFill="1" applyBorder="1" applyAlignment="1" applyProtection="1">
      <alignment horizontal="center" vertical="center"/>
    </xf>
    <xf numFmtId="174" fontId="1" fillId="2" borderId="1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10" fontId="10" fillId="0" borderId="33" xfId="0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4" fontId="1" fillId="0" borderId="7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21" fontId="10" fillId="0" borderId="9" xfId="0" applyNumberFormat="1" applyFont="1" applyFill="1" applyBorder="1" applyAlignment="1" applyProtection="1">
      <alignment horizontal="left" vertical="center" wrapText="1"/>
    </xf>
    <xf numFmtId="0" fontId="10" fillId="2" borderId="11" xfId="0" applyFont="1" applyFill="1" applyBorder="1" applyAlignment="1" applyProtection="1">
      <alignment horizontal="center" vertical="center"/>
    </xf>
    <xf numFmtId="174" fontId="10" fillId="0" borderId="13" xfId="0" applyNumberFormat="1" applyFont="1" applyBorder="1" applyAlignment="1" applyProtection="1">
      <alignment horizontal="center" vertical="center"/>
    </xf>
    <xf numFmtId="174" fontId="10" fillId="0" borderId="38" xfId="0" applyNumberFormat="1" applyFont="1" applyBorder="1" applyAlignment="1" applyProtection="1">
      <alignment horizontal="center" vertical="center"/>
    </xf>
    <xf numFmtId="4" fontId="10" fillId="0" borderId="33" xfId="0" applyNumberFormat="1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right" vertical="center"/>
    </xf>
    <xf numFmtId="4" fontId="11" fillId="3" borderId="2" xfId="0" applyNumberFormat="1" applyFont="1" applyFill="1" applyBorder="1" applyAlignment="1" applyProtection="1">
      <alignment horizontal="center" vertical="center"/>
    </xf>
    <xf numFmtId="4" fontId="7" fillId="3" borderId="31" xfId="0" applyNumberFormat="1" applyFont="1" applyFill="1" applyBorder="1" applyAlignment="1" applyProtection="1">
      <alignment horizontal="center" vertical="center"/>
    </xf>
    <xf numFmtId="0" fontId="1" fillId="3" borderId="41" xfId="0" applyFont="1" applyFill="1" applyBorder="1" applyAlignment="1" applyProtection="1">
      <alignment horizontal="center" vertical="center"/>
    </xf>
    <xf numFmtId="0" fontId="7" fillId="3" borderId="41" xfId="0" applyFont="1" applyFill="1" applyBorder="1" applyAlignment="1" applyProtection="1">
      <alignment horizontal="right" vertical="center"/>
    </xf>
    <xf numFmtId="9" fontId="11" fillId="3" borderId="41" xfId="0" applyNumberFormat="1" applyFont="1" applyFill="1" applyBorder="1" applyAlignment="1" applyProtection="1">
      <alignment horizontal="center" vertical="center"/>
    </xf>
    <xf numFmtId="10" fontId="11" fillId="3" borderId="41" xfId="0" applyNumberFormat="1" applyFont="1" applyFill="1" applyBorder="1" applyAlignment="1" applyProtection="1">
      <alignment horizontal="center" vertical="center"/>
    </xf>
    <xf numFmtId="4" fontId="11" fillId="3" borderId="41" xfId="0" applyNumberFormat="1" applyFont="1" applyFill="1" applyBorder="1" applyAlignment="1" applyProtection="1">
      <alignment horizontal="center" vertical="center"/>
    </xf>
    <xf numFmtId="4" fontId="7" fillId="3" borderId="42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right" vertical="center"/>
    </xf>
    <xf numFmtId="4" fontId="2" fillId="2" borderId="1" xfId="0" applyNumberFormat="1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left" vertical="center"/>
    </xf>
    <xf numFmtId="49" fontId="1" fillId="2" borderId="7" xfId="0" applyNumberFormat="1" applyFont="1" applyFill="1" applyBorder="1" applyAlignment="1" applyProtection="1">
      <alignment horizontal="left" vertical="center" wrapText="1"/>
    </xf>
    <xf numFmtId="49" fontId="13" fillId="2" borderId="7" xfId="0" applyNumberFormat="1" applyFont="1" applyFill="1" applyBorder="1" applyAlignment="1" applyProtection="1">
      <alignment horizontal="left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right" vertical="center"/>
    </xf>
    <xf numFmtId="0" fontId="1" fillId="2" borderId="17" xfId="0" applyFont="1" applyFill="1" applyBorder="1" applyAlignment="1" applyProtection="1">
      <alignment horizontal="right" vertical="center"/>
    </xf>
    <xf numFmtId="0" fontId="1" fillId="2" borderId="22" xfId="0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right" vertical="center"/>
    </xf>
    <xf numFmtId="0" fontId="1" fillId="2" borderId="19" xfId="0" applyFont="1" applyFill="1" applyBorder="1" applyAlignment="1" applyProtection="1">
      <alignment horizontal="right" vertical="center"/>
      <protection locked="0"/>
    </xf>
    <xf numFmtId="0" fontId="1" fillId="2" borderId="20" xfId="0" applyFont="1" applyFill="1" applyBorder="1" applyAlignment="1" applyProtection="1">
      <alignment horizontal="right" vertical="center"/>
      <protection locked="0"/>
    </xf>
    <xf numFmtId="167" fontId="10" fillId="0" borderId="6" xfId="0" applyNumberFormat="1" applyFont="1" applyFill="1" applyBorder="1" applyAlignment="1" applyProtection="1">
      <alignment horizontal="center" vertical="center"/>
    </xf>
    <xf numFmtId="4" fontId="10" fillId="6" borderId="6" xfId="0" applyNumberFormat="1" applyFont="1" applyFill="1" applyBorder="1" applyAlignment="1" applyProtection="1">
      <alignment horizontal="center" vertical="center"/>
      <protection locked="0"/>
    </xf>
    <xf numFmtId="4" fontId="10" fillId="0" borderId="6" xfId="0" applyNumberFormat="1" applyFont="1" applyFill="1" applyBorder="1" applyAlignment="1" applyProtection="1">
      <alignment horizontal="center" vertical="center"/>
    </xf>
    <xf numFmtId="167" fontId="10" fillId="0" borderId="9" xfId="0" applyNumberFormat="1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4" fontId="10" fillId="6" borderId="9" xfId="0" applyNumberFormat="1" applyFont="1" applyFill="1" applyBorder="1" applyAlignment="1" applyProtection="1">
      <alignment horizontal="center" vertical="center"/>
      <protection locked="0"/>
    </xf>
    <xf numFmtId="4" fontId="10" fillId="0" borderId="9" xfId="0" applyNumberFormat="1" applyFont="1" applyFill="1" applyBorder="1" applyAlignment="1" applyProtection="1">
      <alignment horizontal="center" vertical="center"/>
    </xf>
    <xf numFmtId="167" fontId="10" fillId="0" borderId="44" xfId="0" applyNumberFormat="1" applyFont="1" applyFill="1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left" vertical="center"/>
    </xf>
    <xf numFmtId="0" fontId="7" fillId="3" borderId="32" xfId="0" applyFont="1" applyFill="1" applyBorder="1" applyAlignment="1" applyProtection="1">
      <alignment horizontal="right" vertical="center"/>
    </xf>
    <xf numFmtId="0" fontId="7" fillId="3" borderId="14" xfId="0" applyFont="1" applyFill="1" applyBorder="1" applyAlignment="1" applyProtection="1">
      <alignment horizontal="right" vertical="center"/>
    </xf>
    <xf numFmtId="4" fontId="10" fillId="0" borderId="43" xfId="0" applyNumberFormat="1" applyFont="1" applyFill="1" applyBorder="1" applyAlignment="1" applyProtection="1">
      <alignment horizontal="center" vertical="center"/>
    </xf>
    <xf numFmtId="167" fontId="10" fillId="0" borderId="43" xfId="0" applyNumberFormat="1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left" vertical="center"/>
    </xf>
    <xf numFmtId="0" fontId="10" fillId="0" borderId="37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left" vertical="center"/>
    </xf>
    <xf numFmtId="4" fontId="10" fillId="5" borderId="11" xfId="0" applyNumberFormat="1" applyFont="1" applyFill="1" applyBorder="1" applyAlignment="1" applyProtection="1">
      <alignment horizontal="center" vertical="center"/>
    </xf>
    <xf numFmtId="4" fontId="10" fillId="5" borderId="12" xfId="0" applyNumberFormat="1" applyFont="1" applyFill="1" applyBorder="1" applyAlignment="1" applyProtection="1">
      <alignment horizontal="center" vertical="center"/>
    </xf>
    <xf numFmtId="0" fontId="10" fillId="5" borderId="12" xfId="0" applyFont="1" applyFill="1" applyBorder="1" applyAlignment="1" applyProtection="1">
      <alignment horizontal="center" vertical="center"/>
    </xf>
    <xf numFmtId="167" fontId="10" fillId="0" borderId="33" xfId="0" applyNumberFormat="1" applyFont="1" applyFill="1" applyBorder="1" applyAlignment="1" applyProtection="1">
      <alignment horizontal="center" vertical="center"/>
    </xf>
    <xf numFmtId="49" fontId="7" fillId="3" borderId="39" xfId="0" applyNumberFormat="1" applyFont="1" applyFill="1" applyBorder="1" applyAlignment="1" applyProtection="1">
      <alignment horizontal="right" vertical="center"/>
    </xf>
    <xf numFmtId="49" fontId="7" fillId="3" borderId="15" xfId="0" applyNumberFormat="1" applyFont="1" applyFill="1" applyBorder="1" applyAlignment="1" applyProtection="1">
      <alignment horizontal="right" vertical="center"/>
    </xf>
    <xf numFmtId="49" fontId="7" fillId="3" borderId="40" xfId="0" applyNumberFormat="1" applyFont="1" applyFill="1" applyBorder="1" applyAlignment="1" applyProtection="1">
      <alignment horizontal="right" vertical="center"/>
    </xf>
    <xf numFmtId="49" fontId="7" fillId="3" borderId="41" xfId="0" applyNumberFormat="1" applyFont="1" applyFill="1" applyBorder="1" applyAlignment="1" applyProtection="1">
      <alignment horizontal="right" vertical="center"/>
    </xf>
    <xf numFmtId="49" fontId="7" fillId="2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36"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200025</xdr:colOff>
      <xdr:row>1</xdr:row>
      <xdr:rowOff>285750</xdr:rowOff>
    </xdr:from>
    <xdr:ext cx="828675" cy="819151"/>
    <xdr:pic>
      <xdr:nvPicPr>
        <xdr:cNvPr id="2" name="image2.gif">
          <a:extLst>
            <a:ext uri="{FF2B5EF4-FFF2-40B4-BE49-F238E27FC236}">
              <a16:creationId xmlns:a16="http://schemas.microsoft.com/office/drawing/2014/main" id="{B5DECAEE-8B18-440A-8EB7-156FF3A7B0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0100" y="476250"/>
          <a:ext cx="828675" cy="81915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548DD4"/>
  </sheetPr>
  <dimension ref="A1:Z299"/>
  <sheetViews>
    <sheetView showGridLines="0" tabSelected="1" zoomScaleNormal="100" workbookViewId="0">
      <pane ySplit="10" topLeftCell="A11" activePane="bottomLeft" state="frozen"/>
      <selection activeCell="D1" sqref="D1"/>
      <selection pane="bottomLeft" activeCell="G12" sqref="G12"/>
    </sheetView>
  </sheetViews>
  <sheetFormatPr defaultColWidth="12.625" defaultRowHeight="15" customHeight="1" x14ac:dyDescent="0.2"/>
  <cols>
    <col min="1" max="1" width="1.25" style="9" customWidth="1"/>
    <col min="2" max="2" width="6.625" style="9" customWidth="1"/>
    <col min="3" max="4" width="8.625" style="10" customWidth="1"/>
    <col min="5" max="5" width="60.625" style="10" customWidth="1"/>
    <col min="6" max="6" width="6.625" style="10" customWidth="1"/>
    <col min="7" max="7" width="9.625" style="10" customWidth="1"/>
    <col min="8" max="10" width="8.625" style="10" customWidth="1"/>
    <col min="11" max="11" width="9.625" style="10" customWidth="1"/>
    <col min="12" max="12" width="8.625" style="10" customWidth="1"/>
    <col min="13" max="13" width="9.625" style="10" customWidth="1"/>
    <col min="14" max="16" width="8.625" style="10" customWidth="1"/>
    <col min="17" max="18" width="10.625" style="10" customWidth="1"/>
    <col min="19" max="23" width="7.625" style="10" hidden="1" customWidth="1"/>
    <col min="24" max="26" width="10.625" style="10" customWidth="1"/>
    <col min="27" max="16384" width="12.625" style="10"/>
  </cols>
  <sheetData>
    <row r="1" spans="1:26" ht="7.5" customHeight="1" x14ac:dyDescent="0.2"/>
    <row r="2" spans="1:26" ht="56.25" customHeight="1" x14ac:dyDescent="0.2">
      <c r="A2" s="11"/>
      <c r="B2" s="12" t="s">
        <v>634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5"/>
      <c r="S2" s="15"/>
      <c r="T2" s="15"/>
      <c r="U2" s="15"/>
      <c r="V2" s="15"/>
      <c r="W2" s="15"/>
      <c r="X2" s="15"/>
      <c r="Y2" s="15"/>
      <c r="Z2" s="16"/>
    </row>
    <row r="3" spans="1:26" ht="56.25" customHeight="1" x14ac:dyDescent="0.2">
      <c r="A3" s="11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15"/>
      <c r="S3" s="15"/>
      <c r="T3" s="15"/>
      <c r="U3" s="15"/>
      <c r="V3" s="15"/>
      <c r="W3" s="15"/>
      <c r="X3" s="15"/>
      <c r="Y3" s="15"/>
      <c r="Z3" s="16"/>
    </row>
    <row r="4" spans="1:26" ht="22.5" customHeight="1" x14ac:dyDescent="0.2">
      <c r="A4" s="11"/>
      <c r="B4" s="20" t="s">
        <v>27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2"/>
      <c r="R4" s="15"/>
      <c r="S4" s="15"/>
      <c r="T4" s="15"/>
      <c r="U4" s="15"/>
      <c r="V4" s="15"/>
      <c r="W4" s="15"/>
      <c r="X4" s="15"/>
      <c r="Y4" s="15"/>
      <c r="Z4" s="16"/>
    </row>
    <row r="5" spans="1:26" ht="22.5" customHeight="1" x14ac:dyDescent="0.2">
      <c r="A5" s="11"/>
      <c r="B5" s="23"/>
      <c r="C5" s="24" t="s">
        <v>632</v>
      </c>
      <c r="D5" s="25" t="s">
        <v>633</v>
      </c>
      <c r="E5" s="26"/>
      <c r="F5" s="26"/>
      <c r="G5" s="26"/>
      <c r="H5" s="26"/>
      <c r="I5" s="26"/>
      <c r="J5" s="26"/>
      <c r="K5" s="26"/>
      <c r="L5" s="26"/>
      <c r="M5" s="26"/>
      <c r="N5" s="27"/>
      <c r="O5" s="27"/>
      <c r="P5" s="24" t="s">
        <v>9</v>
      </c>
      <c r="Q5" s="28"/>
      <c r="R5" s="15"/>
      <c r="S5" s="15"/>
      <c r="T5" s="15"/>
      <c r="U5" s="15"/>
      <c r="V5" s="15"/>
      <c r="W5" s="15"/>
      <c r="X5" s="15"/>
      <c r="Y5" s="15"/>
      <c r="Z5" s="16"/>
    </row>
    <row r="6" spans="1:26" ht="22.5" customHeight="1" x14ac:dyDescent="0.2">
      <c r="A6" s="11"/>
      <c r="B6" s="29" t="s">
        <v>19</v>
      </c>
      <c r="C6" s="26"/>
      <c r="D6" s="25" t="s">
        <v>635</v>
      </c>
      <c r="E6" s="26"/>
      <c r="F6" s="26"/>
      <c r="G6" s="26"/>
      <c r="H6" s="26"/>
      <c r="I6" s="26"/>
      <c r="J6" s="26"/>
      <c r="K6" s="26"/>
      <c r="L6" s="26"/>
      <c r="M6" s="30"/>
      <c r="N6" s="30"/>
      <c r="O6" s="30"/>
      <c r="P6" s="30" t="s">
        <v>28</v>
      </c>
      <c r="Q6" s="31">
        <v>1.1288</v>
      </c>
      <c r="R6" s="15"/>
      <c r="S6" s="15"/>
      <c r="T6" s="15"/>
      <c r="U6" s="15"/>
      <c r="V6" s="15"/>
      <c r="W6" s="15"/>
      <c r="X6" s="15"/>
      <c r="Y6" s="15"/>
      <c r="Z6" s="16"/>
    </row>
    <row r="7" spans="1:26" ht="22.5" customHeight="1" x14ac:dyDescent="0.2">
      <c r="A7" s="11"/>
      <c r="B7" s="32" t="s">
        <v>20</v>
      </c>
      <c r="C7" s="33"/>
      <c r="D7" s="34" t="s">
        <v>21</v>
      </c>
      <c r="E7" s="33"/>
      <c r="F7" s="33"/>
      <c r="G7" s="33"/>
      <c r="H7" s="33"/>
      <c r="I7" s="33"/>
      <c r="J7" s="33"/>
      <c r="K7" s="33"/>
      <c r="L7" s="33"/>
      <c r="M7" s="35"/>
      <c r="N7" s="35"/>
      <c r="O7" s="35"/>
      <c r="P7" s="35" t="s">
        <v>29</v>
      </c>
      <c r="Q7" s="36">
        <v>0.69789999999999996</v>
      </c>
      <c r="R7" s="15"/>
      <c r="S7" s="15"/>
      <c r="T7" s="15"/>
      <c r="U7" s="15"/>
      <c r="V7" s="15"/>
      <c r="W7" s="15"/>
      <c r="X7" s="15"/>
      <c r="Y7" s="15"/>
      <c r="Z7" s="16"/>
    </row>
    <row r="8" spans="1:26" ht="18.75" customHeight="1" x14ac:dyDescent="0.2">
      <c r="A8" s="11"/>
      <c r="B8" s="37" t="s">
        <v>30</v>
      </c>
      <c r="C8" s="38" t="s">
        <v>14</v>
      </c>
      <c r="D8" s="38" t="s">
        <v>31</v>
      </c>
      <c r="E8" s="39" t="s">
        <v>15</v>
      </c>
      <c r="F8" s="39" t="s">
        <v>18</v>
      </c>
      <c r="G8" s="40" t="s">
        <v>32</v>
      </c>
      <c r="H8" s="41" t="s">
        <v>33</v>
      </c>
      <c r="I8" s="42"/>
      <c r="J8" s="42"/>
      <c r="K8" s="43"/>
      <c r="L8" s="44" t="s">
        <v>34</v>
      </c>
      <c r="M8" s="40" t="s">
        <v>35</v>
      </c>
      <c r="N8" s="45" t="s">
        <v>13</v>
      </c>
      <c r="O8" s="42"/>
      <c r="P8" s="42"/>
      <c r="Q8" s="46"/>
      <c r="R8" s="15"/>
      <c r="S8" s="15"/>
      <c r="T8" s="15"/>
      <c r="U8" s="15"/>
      <c r="V8" s="47"/>
      <c r="W8" s="48"/>
      <c r="X8" s="49"/>
      <c r="Y8" s="15"/>
      <c r="Z8" s="16"/>
    </row>
    <row r="9" spans="1:26" ht="30" customHeight="1" x14ac:dyDescent="0.2">
      <c r="A9" s="50"/>
      <c r="B9" s="51"/>
      <c r="C9" s="52"/>
      <c r="D9" s="52"/>
      <c r="E9" s="52"/>
      <c r="F9" s="52"/>
      <c r="G9" s="52"/>
      <c r="H9" s="53" t="s">
        <v>36</v>
      </c>
      <c r="I9" s="53" t="s">
        <v>16</v>
      </c>
      <c r="J9" s="53" t="s">
        <v>17</v>
      </c>
      <c r="K9" s="53" t="s">
        <v>26</v>
      </c>
      <c r="L9" s="52"/>
      <c r="M9" s="52"/>
      <c r="N9" s="53" t="s">
        <v>36</v>
      </c>
      <c r="O9" s="53" t="s">
        <v>16</v>
      </c>
      <c r="P9" s="53" t="s">
        <v>17</v>
      </c>
      <c r="Q9" s="54" t="s">
        <v>26</v>
      </c>
      <c r="R9" s="55"/>
      <c r="S9" s="55"/>
      <c r="T9" s="55"/>
      <c r="U9" s="55"/>
      <c r="V9" s="56"/>
      <c r="W9" s="56"/>
      <c r="X9" s="57"/>
      <c r="Y9" s="55"/>
      <c r="Z9" s="58"/>
    </row>
    <row r="10" spans="1:26" ht="6" customHeight="1" x14ac:dyDescent="0.2">
      <c r="A10" s="59"/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2"/>
      <c r="M10" s="61"/>
      <c r="N10" s="61"/>
      <c r="O10" s="61"/>
      <c r="P10" s="61"/>
      <c r="Q10" s="63"/>
      <c r="R10" s="15"/>
      <c r="S10" s="15"/>
      <c r="T10" s="15"/>
      <c r="U10" s="15"/>
      <c r="V10" s="15"/>
      <c r="W10" s="15"/>
      <c r="X10" s="15"/>
      <c r="Y10" s="15"/>
      <c r="Z10" s="16"/>
    </row>
    <row r="11" spans="1:26" ht="15" customHeight="1" x14ac:dyDescent="0.2">
      <c r="A11" s="11"/>
      <c r="B11" s="64">
        <v>1</v>
      </c>
      <c r="C11" s="65"/>
      <c r="D11" s="65"/>
      <c r="E11" s="66" t="s">
        <v>37</v>
      </c>
      <c r="F11" s="66"/>
      <c r="G11" s="66"/>
      <c r="H11" s="66"/>
      <c r="I11" s="66"/>
      <c r="J11" s="66"/>
      <c r="K11" s="66"/>
      <c r="L11" s="67"/>
      <c r="M11" s="66"/>
      <c r="N11" s="66"/>
      <c r="O11" s="66"/>
      <c r="P11" s="66"/>
      <c r="Q11" s="68">
        <f>Q54</f>
        <v>0</v>
      </c>
      <c r="R11" s="15"/>
      <c r="S11" s="15"/>
      <c r="T11" s="15"/>
      <c r="U11" s="15"/>
      <c r="V11" s="15"/>
      <c r="W11" s="15"/>
      <c r="X11" s="15"/>
      <c r="Y11" s="15"/>
      <c r="Z11" s="16"/>
    </row>
    <row r="12" spans="1:26" ht="18.75" customHeight="1" x14ac:dyDescent="0.2">
      <c r="A12" s="11"/>
      <c r="B12" s="69" t="s">
        <v>407</v>
      </c>
      <c r="C12" s="76">
        <v>98524</v>
      </c>
      <c r="D12" s="135" t="s">
        <v>1</v>
      </c>
      <c r="E12" s="70" t="s">
        <v>402</v>
      </c>
      <c r="F12" s="76" t="s">
        <v>5</v>
      </c>
      <c r="G12" s="136"/>
      <c r="H12" s="137">
        <v>0</v>
      </c>
      <c r="I12" s="137">
        <v>2.98</v>
      </c>
      <c r="J12" s="137">
        <v>0.95</v>
      </c>
      <c r="K12" s="137">
        <f>H12+I12+J12</f>
        <v>3.9299999999999997</v>
      </c>
      <c r="L12" s="71">
        <v>0.2215</v>
      </c>
      <c r="M12" s="72">
        <f t="shared" ref="M12:M52" si="0">IF(L12="-",K12,(TRUNC(K12*(1+L12),2)))</f>
        <v>4.8</v>
      </c>
      <c r="N12" s="72">
        <f t="shared" ref="N12:N43" si="1">IF(H12=0,0,IF(H12=0,0,IF($L12&lt;&gt;"-",IFERROR(TRUNC(TRUNC((H12*(1+$L12)),2)*$G12,2)+U12,0),IFERROR(TRUNC(H12*$G12,2),0))))</f>
        <v>0</v>
      </c>
      <c r="O12" s="72">
        <f t="shared" ref="O12:O43" si="2">IF(AND($H12=0,$J12=0),$Q12,IF(I12=0,0,IF($L12&lt;&gt;"-",IFERROR(TRUNC(TRUNC((I12*(1+$L12)),2)*$G12,2),0),IFERROR(TRUNC(I12*$G12,2),0))))</f>
        <v>0</v>
      </c>
      <c r="P12" s="72">
        <f t="shared" ref="P12:P52" si="3">IF(J12=0,0,Q12-O12-N12)</f>
        <v>0</v>
      </c>
      <c r="Q12" s="73">
        <f t="shared" ref="Q12:Q43" si="4">IFERROR(ROUND(ROUND(M12,2)*ROUND(G12,2),2),0)</f>
        <v>0</v>
      </c>
      <c r="R12" s="74"/>
      <c r="S12" s="15"/>
      <c r="T12" s="15" t="str">
        <f t="shared" ref="T12:T52" si="5">B12</f>
        <v>1.1</v>
      </c>
      <c r="U12" s="15" t="b">
        <f t="shared" ref="U12:U43" si="6">IF(J12=0,Q12-O12-(TRUNC(TRUNC(H12*(1+L12),2)*G12,2)))</f>
        <v>0</v>
      </c>
      <c r="V12" s="15"/>
      <c r="W12" s="15"/>
      <c r="X12" s="15"/>
      <c r="Y12" s="15"/>
      <c r="Z12" s="16"/>
    </row>
    <row r="13" spans="1:26" ht="18.75" customHeight="1" x14ac:dyDescent="0.2">
      <c r="A13" s="11"/>
      <c r="B13" s="75" t="s">
        <v>408</v>
      </c>
      <c r="C13" s="76" t="s">
        <v>38</v>
      </c>
      <c r="D13" s="138" t="s">
        <v>3</v>
      </c>
      <c r="E13" s="77" t="s">
        <v>236</v>
      </c>
      <c r="F13" s="139" t="s">
        <v>5</v>
      </c>
      <c r="G13" s="140"/>
      <c r="H13" s="141">
        <v>11.03</v>
      </c>
      <c r="I13" s="141">
        <v>5.2</v>
      </c>
      <c r="J13" s="141">
        <v>10.06</v>
      </c>
      <c r="K13" s="141">
        <f t="shared" ref="K13:K52" si="7">H13+I13+J13</f>
        <v>26.29</v>
      </c>
      <c r="L13" s="78">
        <v>0.2215</v>
      </c>
      <c r="M13" s="79">
        <f t="shared" si="0"/>
        <v>32.11</v>
      </c>
      <c r="N13" s="79">
        <f t="shared" si="1"/>
        <v>0</v>
      </c>
      <c r="O13" s="79">
        <f t="shared" si="2"/>
        <v>0</v>
      </c>
      <c r="P13" s="79">
        <f t="shared" si="3"/>
        <v>0</v>
      </c>
      <c r="Q13" s="80">
        <f t="shared" si="4"/>
        <v>0</v>
      </c>
      <c r="R13" s="74"/>
      <c r="S13" s="15"/>
      <c r="T13" s="15" t="str">
        <f t="shared" si="5"/>
        <v>1.2</v>
      </c>
      <c r="U13" s="15" t="b">
        <f t="shared" si="6"/>
        <v>0</v>
      </c>
      <c r="V13" s="15"/>
      <c r="W13" s="15"/>
      <c r="Y13" s="15"/>
      <c r="Z13" s="16"/>
    </row>
    <row r="14" spans="1:26" ht="18.75" customHeight="1" x14ac:dyDescent="0.2">
      <c r="A14" s="11"/>
      <c r="B14" s="75" t="s">
        <v>409</v>
      </c>
      <c r="C14" s="76" t="s">
        <v>39</v>
      </c>
      <c r="D14" s="138" t="s">
        <v>3</v>
      </c>
      <c r="E14" s="77" t="s">
        <v>237</v>
      </c>
      <c r="F14" s="139" t="s">
        <v>5</v>
      </c>
      <c r="G14" s="140"/>
      <c r="H14" s="141">
        <v>0</v>
      </c>
      <c r="I14" s="141">
        <v>8.34</v>
      </c>
      <c r="J14" s="141">
        <v>0</v>
      </c>
      <c r="K14" s="141">
        <f t="shared" si="7"/>
        <v>8.34</v>
      </c>
      <c r="L14" s="78">
        <v>0.2215</v>
      </c>
      <c r="M14" s="79">
        <f t="shared" si="0"/>
        <v>10.18</v>
      </c>
      <c r="N14" s="79">
        <f t="shared" si="1"/>
        <v>0</v>
      </c>
      <c r="O14" s="79">
        <f t="shared" si="2"/>
        <v>0</v>
      </c>
      <c r="P14" s="79">
        <f t="shared" si="3"/>
        <v>0</v>
      </c>
      <c r="Q14" s="80">
        <f t="shared" si="4"/>
        <v>0</v>
      </c>
      <c r="R14" s="74"/>
      <c r="S14" s="15"/>
      <c r="T14" s="15" t="str">
        <f t="shared" si="5"/>
        <v>1.3</v>
      </c>
      <c r="U14" s="15">
        <f t="shared" si="6"/>
        <v>0</v>
      </c>
      <c r="V14" s="15"/>
      <c r="W14" s="15"/>
      <c r="X14" s="15"/>
      <c r="Y14" s="15"/>
      <c r="Z14" s="16"/>
    </row>
    <row r="15" spans="1:26" ht="18.75" customHeight="1" x14ac:dyDescent="0.2">
      <c r="A15" s="11"/>
      <c r="B15" s="75" t="s">
        <v>410</v>
      </c>
      <c r="C15" s="76" t="s">
        <v>40</v>
      </c>
      <c r="D15" s="135" t="s">
        <v>3</v>
      </c>
      <c r="E15" s="77" t="s">
        <v>489</v>
      </c>
      <c r="F15" s="139" t="s">
        <v>4</v>
      </c>
      <c r="G15" s="140"/>
      <c r="H15" s="141">
        <v>0</v>
      </c>
      <c r="I15" s="141">
        <v>19.37</v>
      </c>
      <c r="J15" s="141">
        <v>5.36</v>
      </c>
      <c r="K15" s="141">
        <f t="shared" si="7"/>
        <v>24.73</v>
      </c>
      <c r="L15" s="78">
        <v>0.2215</v>
      </c>
      <c r="M15" s="79">
        <f t="shared" si="0"/>
        <v>30.2</v>
      </c>
      <c r="N15" s="79">
        <f t="shared" si="1"/>
        <v>0</v>
      </c>
      <c r="O15" s="79">
        <f t="shared" si="2"/>
        <v>0</v>
      </c>
      <c r="P15" s="79">
        <f t="shared" si="3"/>
        <v>0</v>
      </c>
      <c r="Q15" s="80">
        <f t="shared" si="4"/>
        <v>0</v>
      </c>
      <c r="R15" s="74"/>
      <c r="S15" s="15"/>
      <c r="T15" s="15" t="str">
        <f t="shared" si="5"/>
        <v>1.4</v>
      </c>
      <c r="U15" s="74" t="b">
        <f t="shared" si="6"/>
        <v>0</v>
      </c>
      <c r="V15" s="15"/>
      <c r="W15" s="15"/>
      <c r="X15" s="15"/>
      <c r="Y15" s="15"/>
      <c r="Z15" s="16"/>
    </row>
    <row r="16" spans="1:26" ht="18.75" customHeight="1" x14ac:dyDescent="0.2">
      <c r="A16" s="11"/>
      <c r="B16" s="75" t="s">
        <v>411</v>
      </c>
      <c r="C16" s="76" t="s">
        <v>41</v>
      </c>
      <c r="D16" s="135" t="s">
        <v>3</v>
      </c>
      <c r="E16" s="77" t="s">
        <v>490</v>
      </c>
      <c r="F16" s="139" t="s">
        <v>4</v>
      </c>
      <c r="G16" s="140"/>
      <c r="H16" s="141">
        <v>0</v>
      </c>
      <c r="I16" s="141">
        <v>10.55</v>
      </c>
      <c r="J16" s="141">
        <v>3.45</v>
      </c>
      <c r="K16" s="141">
        <f t="shared" si="7"/>
        <v>14</v>
      </c>
      <c r="L16" s="78">
        <v>0.2215</v>
      </c>
      <c r="M16" s="79">
        <f t="shared" si="0"/>
        <v>17.100000000000001</v>
      </c>
      <c r="N16" s="79">
        <f t="shared" si="1"/>
        <v>0</v>
      </c>
      <c r="O16" s="79">
        <f t="shared" si="2"/>
        <v>0</v>
      </c>
      <c r="P16" s="79">
        <f t="shared" si="3"/>
        <v>0</v>
      </c>
      <c r="Q16" s="80">
        <f t="shared" si="4"/>
        <v>0</v>
      </c>
      <c r="R16" s="74"/>
      <c r="S16" s="15"/>
      <c r="T16" s="15" t="str">
        <f t="shared" si="5"/>
        <v>1.5</v>
      </c>
      <c r="U16" s="15" t="b">
        <f t="shared" si="6"/>
        <v>0</v>
      </c>
      <c r="V16" s="15"/>
      <c r="W16" s="15"/>
      <c r="X16" s="15"/>
      <c r="Y16" s="15"/>
      <c r="Z16" s="16"/>
    </row>
    <row r="17" spans="1:26" ht="18.75" customHeight="1" x14ac:dyDescent="0.2">
      <c r="A17" s="11"/>
      <c r="B17" s="75" t="s">
        <v>412</v>
      </c>
      <c r="C17" s="76" t="s">
        <v>42</v>
      </c>
      <c r="D17" s="135" t="s">
        <v>3</v>
      </c>
      <c r="E17" s="77" t="s">
        <v>491</v>
      </c>
      <c r="F17" s="139" t="s">
        <v>4</v>
      </c>
      <c r="G17" s="140"/>
      <c r="H17" s="141">
        <v>0</v>
      </c>
      <c r="I17" s="141">
        <v>10.55</v>
      </c>
      <c r="J17" s="141">
        <v>2.5</v>
      </c>
      <c r="K17" s="141">
        <f t="shared" si="7"/>
        <v>13.05</v>
      </c>
      <c r="L17" s="78">
        <v>0.2215</v>
      </c>
      <c r="M17" s="79">
        <f t="shared" si="0"/>
        <v>15.94</v>
      </c>
      <c r="N17" s="79">
        <f t="shared" si="1"/>
        <v>0</v>
      </c>
      <c r="O17" s="79">
        <f t="shared" si="2"/>
        <v>0</v>
      </c>
      <c r="P17" s="79">
        <f t="shared" si="3"/>
        <v>0</v>
      </c>
      <c r="Q17" s="80">
        <f t="shared" si="4"/>
        <v>0</v>
      </c>
      <c r="R17" s="74"/>
      <c r="S17" s="15"/>
      <c r="T17" s="15" t="str">
        <f t="shared" si="5"/>
        <v>1.6</v>
      </c>
      <c r="U17" s="15" t="b">
        <f t="shared" si="6"/>
        <v>0</v>
      </c>
      <c r="V17" s="15"/>
      <c r="W17" s="15"/>
      <c r="X17" s="15"/>
      <c r="Y17" s="15"/>
      <c r="Z17" s="16"/>
    </row>
    <row r="18" spans="1:26" ht="18.75" customHeight="1" x14ac:dyDescent="0.2">
      <c r="A18" s="11"/>
      <c r="B18" s="75" t="s">
        <v>413</v>
      </c>
      <c r="C18" s="76" t="s">
        <v>43</v>
      </c>
      <c r="D18" s="135" t="s">
        <v>3</v>
      </c>
      <c r="E18" s="77" t="s">
        <v>492</v>
      </c>
      <c r="F18" s="139" t="s">
        <v>4</v>
      </c>
      <c r="G18" s="140"/>
      <c r="H18" s="141">
        <v>0</v>
      </c>
      <c r="I18" s="141">
        <v>3.52</v>
      </c>
      <c r="J18" s="141">
        <v>0.42</v>
      </c>
      <c r="K18" s="141">
        <f t="shared" si="7"/>
        <v>3.94</v>
      </c>
      <c r="L18" s="78">
        <v>0.2215</v>
      </c>
      <c r="M18" s="79">
        <f t="shared" si="0"/>
        <v>4.8099999999999996</v>
      </c>
      <c r="N18" s="79">
        <f t="shared" si="1"/>
        <v>0</v>
      </c>
      <c r="O18" s="79">
        <f t="shared" si="2"/>
        <v>0</v>
      </c>
      <c r="P18" s="79">
        <f t="shared" si="3"/>
        <v>0</v>
      </c>
      <c r="Q18" s="80">
        <f t="shared" si="4"/>
        <v>0</v>
      </c>
      <c r="R18" s="74"/>
      <c r="S18" s="15"/>
      <c r="T18" s="15" t="str">
        <f t="shared" si="5"/>
        <v>1.7</v>
      </c>
      <c r="U18" s="15" t="b">
        <f t="shared" si="6"/>
        <v>0</v>
      </c>
      <c r="V18" s="15"/>
      <c r="W18" s="15"/>
      <c r="X18" s="15"/>
      <c r="Y18" s="15"/>
      <c r="Z18" s="16"/>
    </row>
    <row r="19" spans="1:26" ht="18.75" customHeight="1" x14ac:dyDescent="0.2">
      <c r="A19" s="11"/>
      <c r="B19" s="75" t="s">
        <v>414</v>
      </c>
      <c r="C19" s="76" t="s">
        <v>44</v>
      </c>
      <c r="D19" s="135" t="s">
        <v>3</v>
      </c>
      <c r="E19" s="77" t="s">
        <v>493</v>
      </c>
      <c r="F19" s="139" t="s">
        <v>4</v>
      </c>
      <c r="G19" s="140"/>
      <c r="H19" s="141">
        <v>3.9</v>
      </c>
      <c r="I19" s="141">
        <v>18.579999999999998</v>
      </c>
      <c r="J19" s="141">
        <v>56.38</v>
      </c>
      <c r="K19" s="141">
        <f t="shared" si="7"/>
        <v>78.86</v>
      </c>
      <c r="L19" s="78">
        <v>0.2215</v>
      </c>
      <c r="M19" s="79">
        <f t="shared" si="0"/>
        <v>96.32</v>
      </c>
      <c r="N19" s="79">
        <f t="shared" si="1"/>
        <v>0</v>
      </c>
      <c r="O19" s="79">
        <f t="shared" si="2"/>
        <v>0</v>
      </c>
      <c r="P19" s="79">
        <f t="shared" si="3"/>
        <v>0</v>
      </c>
      <c r="Q19" s="80">
        <f t="shared" si="4"/>
        <v>0</v>
      </c>
      <c r="R19" s="74"/>
      <c r="S19" s="15"/>
      <c r="T19" s="15" t="str">
        <f t="shared" si="5"/>
        <v>1.8</v>
      </c>
      <c r="U19" s="15" t="b">
        <f t="shared" si="6"/>
        <v>0</v>
      </c>
      <c r="V19" s="15"/>
      <c r="W19" s="15"/>
      <c r="X19" s="15"/>
      <c r="Y19" s="15"/>
      <c r="Z19" s="16"/>
    </row>
    <row r="20" spans="1:26" ht="18.75" customHeight="1" x14ac:dyDescent="0.2">
      <c r="A20" s="11"/>
      <c r="B20" s="75" t="s">
        <v>415</v>
      </c>
      <c r="C20" s="76" t="s">
        <v>45</v>
      </c>
      <c r="D20" s="135" t="s">
        <v>3</v>
      </c>
      <c r="E20" s="77" t="s">
        <v>494</v>
      </c>
      <c r="F20" s="139" t="s">
        <v>4</v>
      </c>
      <c r="G20" s="140"/>
      <c r="H20" s="141">
        <v>3.9</v>
      </c>
      <c r="I20" s="141">
        <v>11.55</v>
      </c>
      <c r="J20" s="141">
        <v>7.64</v>
      </c>
      <c r="K20" s="141">
        <f t="shared" si="7"/>
        <v>23.09</v>
      </c>
      <c r="L20" s="78">
        <v>0.2215</v>
      </c>
      <c r="M20" s="79">
        <f t="shared" si="0"/>
        <v>28.2</v>
      </c>
      <c r="N20" s="79">
        <f t="shared" si="1"/>
        <v>0</v>
      </c>
      <c r="O20" s="79">
        <f t="shared" si="2"/>
        <v>0</v>
      </c>
      <c r="P20" s="79">
        <f t="shared" si="3"/>
        <v>0</v>
      </c>
      <c r="Q20" s="80">
        <f t="shared" si="4"/>
        <v>0</v>
      </c>
      <c r="R20" s="74"/>
      <c r="S20" s="15"/>
      <c r="T20" s="15" t="str">
        <f t="shared" si="5"/>
        <v>1.9</v>
      </c>
      <c r="U20" s="15" t="b">
        <f t="shared" si="6"/>
        <v>0</v>
      </c>
      <c r="V20" s="15"/>
      <c r="W20" s="15"/>
      <c r="X20" s="15"/>
      <c r="Y20" s="15"/>
      <c r="Z20" s="16"/>
    </row>
    <row r="21" spans="1:26" ht="18.75" customHeight="1" x14ac:dyDescent="0.2">
      <c r="A21" s="11"/>
      <c r="B21" s="75" t="s">
        <v>416</v>
      </c>
      <c r="C21" s="76" t="s">
        <v>46</v>
      </c>
      <c r="D21" s="135" t="s">
        <v>3</v>
      </c>
      <c r="E21" s="77" t="s">
        <v>495</v>
      </c>
      <c r="F21" s="139" t="s">
        <v>4</v>
      </c>
      <c r="G21" s="140"/>
      <c r="H21" s="141">
        <v>2.1800000000000002</v>
      </c>
      <c r="I21" s="141">
        <v>11.55</v>
      </c>
      <c r="J21" s="141">
        <v>2.71</v>
      </c>
      <c r="K21" s="141">
        <f t="shared" si="7"/>
        <v>16.440000000000001</v>
      </c>
      <c r="L21" s="78">
        <v>0.2215</v>
      </c>
      <c r="M21" s="79">
        <f t="shared" si="0"/>
        <v>20.079999999999998</v>
      </c>
      <c r="N21" s="79">
        <f t="shared" si="1"/>
        <v>0</v>
      </c>
      <c r="O21" s="79">
        <f t="shared" si="2"/>
        <v>0</v>
      </c>
      <c r="P21" s="79">
        <f t="shared" si="3"/>
        <v>0</v>
      </c>
      <c r="Q21" s="80">
        <f t="shared" si="4"/>
        <v>0</v>
      </c>
      <c r="R21" s="74"/>
      <c r="S21" s="15"/>
      <c r="T21" s="15" t="str">
        <f t="shared" si="5"/>
        <v>1.10</v>
      </c>
      <c r="U21" s="15" t="b">
        <f t="shared" si="6"/>
        <v>0</v>
      </c>
      <c r="V21" s="15"/>
      <c r="W21" s="15"/>
      <c r="X21" s="15"/>
      <c r="Y21" s="15"/>
      <c r="Z21" s="16"/>
    </row>
    <row r="22" spans="1:26" ht="18.75" customHeight="1" x14ac:dyDescent="0.2">
      <c r="A22" s="11"/>
      <c r="B22" s="75" t="s">
        <v>417</v>
      </c>
      <c r="C22" s="76" t="s">
        <v>47</v>
      </c>
      <c r="D22" s="135" t="s">
        <v>3</v>
      </c>
      <c r="E22" s="77" t="s">
        <v>238</v>
      </c>
      <c r="F22" s="139" t="s">
        <v>4</v>
      </c>
      <c r="G22" s="140"/>
      <c r="H22" s="141">
        <v>4.13</v>
      </c>
      <c r="I22" s="141">
        <v>2.94</v>
      </c>
      <c r="J22" s="141">
        <v>10.220000000000001</v>
      </c>
      <c r="K22" s="141">
        <f t="shared" si="7"/>
        <v>17.29</v>
      </c>
      <c r="L22" s="78">
        <v>0.2215</v>
      </c>
      <c r="M22" s="79">
        <f t="shared" si="0"/>
        <v>21.11</v>
      </c>
      <c r="N22" s="79">
        <f t="shared" si="1"/>
        <v>0</v>
      </c>
      <c r="O22" s="79">
        <f t="shared" si="2"/>
        <v>0</v>
      </c>
      <c r="P22" s="79">
        <f t="shared" si="3"/>
        <v>0</v>
      </c>
      <c r="Q22" s="80">
        <f t="shared" si="4"/>
        <v>0</v>
      </c>
      <c r="R22" s="74"/>
      <c r="S22" s="15"/>
      <c r="T22" s="15" t="str">
        <f t="shared" si="5"/>
        <v>1.11</v>
      </c>
      <c r="U22" s="15" t="b">
        <f t="shared" si="6"/>
        <v>0</v>
      </c>
      <c r="V22" s="15"/>
      <c r="W22" s="15"/>
      <c r="X22" s="15"/>
      <c r="Y22" s="15"/>
      <c r="Z22" s="16"/>
    </row>
    <row r="23" spans="1:26" ht="18.75" customHeight="1" x14ac:dyDescent="0.2">
      <c r="A23" s="11"/>
      <c r="B23" s="75" t="s">
        <v>418</v>
      </c>
      <c r="C23" s="76" t="s">
        <v>48</v>
      </c>
      <c r="D23" s="135" t="s">
        <v>3</v>
      </c>
      <c r="E23" s="77" t="s">
        <v>239</v>
      </c>
      <c r="F23" s="139" t="s">
        <v>4</v>
      </c>
      <c r="G23" s="140"/>
      <c r="H23" s="141">
        <v>0</v>
      </c>
      <c r="I23" s="141">
        <v>18.46</v>
      </c>
      <c r="J23" s="141">
        <v>0</v>
      </c>
      <c r="K23" s="141">
        <f t="shared" si="7"/>
        <v>18.46</v>
      </c>
      <c r="L23" s="78">
        <v>0.2215</v>
      </c>
      <c r="M23" s="79">
        <f t="shared" si="0"/>
        <v>22.54</v>
      </c>
      <c r="N23" s="79">
        <f t="shared" si="1"/>
        <v>0</v>
      </c>
      <c r="O23" s="79">
        <f t="shared" si="2"/>
        <v>0</v>
      </c>
      <c r="P23" s="79">
        <f t="shared" si="3"/>
        <v>0</v>
      </c>
      <c r="Q23" s="80">
        <f t="shared" si="4"/>
        <v>0</v>
      </c>
      <c r="R23" s="74"/>
      <c r="S23" s="15"/>
      <c r="T23" s="15" t="str">
        <f t="shared" si="5"/>
        <v>1.12</v>
      </c>
      <c r="U23" s="15">
        <f t="shared" si="6"/>
        <v>0</v>
      </c>
      <c r="V23" s="15"/>
      <c r="W23" s="15"/>
      <c r="X23" s="15"/>
      <c r="Y23" s="15"/>
      <c r="Z23" s="16"/>
    </row>
    <row r="24" spans="1:26" ht="18.75" customHeight="1" x14ac:dyDescent="0.2">
      <c r="A24" s="11"/>
      <c r="B24" s="75" t="s">
        <v>419</v>
      </c>
      <c r="C24" s="76" t="s">
        <v>49</v>
      </c>
      <c r="D24" s="135" t="s">
        <v>3</v>
      </c>
      <c r="E24" s="77" t="s">
        <v>241</v>
      </c>
      <c r="F24" s="139" t="s">
        <v>8</v>
      </c>
      <c r="G24" s="140"/>
      <c r="H24" s="141">
        <v>9.93</v>
      </c>
      <c r="I24" s="141">
        <v>30.94</v>
      </c>
      <c r="J24" s="141">
        <v>12.82</v>
      </c>
      <c r="K24" s="141">
        <f t="shared" si="7"/>
        <v>53.690000000000005</v>
      </c>
      <c r="L24" s="78">
        <v>0.2215</v>
      </c>
      <c r="M24" s="79">
        <f t="shared" si="0"/>
        <v>65.58</v>
      </c>
      <c r="N24" s="79">
        <f t="shared" si="1"/>
        <v>0</v>
      </c>
      <c r="O24" s="79">
        <f t="shared" si="2"/>
        <v>0</v>
      </c>
      <c r="P24" s="79">
        <f t="shared" si="3"/>
        <v>0</v>
      </c>
      <c r="Q24" s="80">
        <f t="shared" si="4"/>
        <v>0</v>
      </c>
      <c r="R24" s="74"/>
      <c r="S24" s="15"/>
      <c r="T24" s="15" t="str">
        <f t="shared" si="5"/>
        <v>1.13</v>
      </c>
      <c r="U24" s="74" t="b">
        <f t="shared" si="6"/>
        <v>0</v>
      </c>
      <c r="V24" s="15"/>
      <c r="W24" s="15"/>
      <c r="X24" s="15"/>
      <c r="Y24" s="15"/>
      <c r="Z24" s="16"/>
    </row>
    <row r="25" spans="1:26" ht="18.75" customHeight="1" x14ac:dyDescent="0.2">
      <c r="A25" s="11"/>
      <c r="B25" s="75" t="s">
        <v>420</v>
      </c>
      <c r="C25" s="76" t="s">
        <v>50</v>
      </c>
      <c r="D25" s="135" t="s">
        <v>3</v>
      </c>
      <c r="E25" s="77" t="s">
        <v>243</v>
      </c>
      <c r="F25" s="139" t="s">
        <v>8</v>
      </c>
      <c r="G25" s="140"/>
      <c r="H25" s="141">
        <v>107.7</v>
      </c>
      <c r="I25" s="141">
        <v>92.46</v>
      </c>
      <c r="J25" s="141">
        <v>410.66</v>
      </c>
      <c r="K25" s="141">
        <f t="shared" si="7"/>
        <v>610.82000000000005</v>
      </c>
      <c r="L25" s="78">
        <v>0.2215</v>
      </c>
      <c r="M25" s="79">
        <f t="shared" si="0"/>
        <v>746.11</v>
      </c>
      <c r="N25" s="79">
        <f t="shared" si="1"/>
        <v>0</v>
      </c>
      <c r="O25" s="79">
        <f t="shared" si="2"/>
        <v>0</v>
      </c>
      <c r="P25" s="79">
        <f t="shared" si="3"/>
        <v>0</v>
      </c>
      <c r="Q25" s="80">
        <f t="shared" si="4"/>
        <v>0</v>
      </c>
      <c r="R25" s="74"/>
      <c r="S25" s="15"/>
      <c r="T25" s="15" t="str">
        <f t="shared" si="5"/>
        <v>1.14</v>
      </c>
      <c r="U25" s="15" t="b">
        <f t="shared" si="6"/>
        <v>0</v>
      </c>
      <c r="V25" s="15"/>
      <c r="W25" s="15"/>
      <c r="X25" s="15"/>
      <c r="Y25" s="15"/>
      <c r="Z25" s="16"/>
    </row>
    <row r="26" spans="1:26" ht="18.75" customHeight="1" x14ac:dyDescent="0.2">
      <c r="A26" s="11"/>
      <c r="B26" s="75" t="s">
        <v>421</v>
      </c>
      <c r="C26" s="76" t="s">
        <v>51</v>
      </c>
      <c r="D26" s="135" t="s">
        <v>3</v>
      </c>
      <c r="E26" s="77" t="s">
        <v>245</v>
      </c>
      <c r="F26" s="139" t="s">
        <v>8</v>
      </c>
      <c r="G26" s="140"/>
      <c r="H26" s="141">
        <v>2.82</v>
      </c>
      <c r="I26" s="141">
        <v>70.7</v>
      </c>
      <c r="J26" s="141">
        <v>66.010000000000005</v>
      </c>
      <c r="K26" s="141">
        <f t="shared" si="7"/>
        <v>139.53</v>
      </c>
      <c r="L26" s="78">
        <v>0.2215</v>
      </c>
      <c r="M26" s="79">
        <f t="shared" si="0"/>
        <v>170.43</v>
      </c>
      <c r="N26" s="79">
        <f t="shared" si="1"/>
        <v>0</v>
      </c>
      <c r="O26" s="79">
        <f t="shared" si="2"/>
        <v>0</v>
      </c>
      <c r="P26" s="79">
        <f t="shared" si="3"/>
        <v>0</v>
      </c>
      <c r="Q26" s="80">
        <f t="shared" si="4"/>
        <v>0</v>
      </c>
      <c r="R26" s="74"/>
      <c r="S26" s="15"/>
      <c r="T26" s="15" t="str">
        <f t="shared" si="5"/>
        <v>1.15</v>
      </c>
      <c r="U26" s="15" t="b">
        <f t="shared" si="6"/>
        <v>0</v>
      </c>
      <c r="V26" s="15"/>
      <c r="W26" s="15"/>
      <c r="X26" s="15"/>
      <c r="Y26" s="15"/>
      <c r="Z26" s="16"/>
    </row>
    <row r="27" spans="1:26" ht="18.75" customHeight="1" x14ac:dyDescent="0.2">
      <c r="A27" s="11"/>
      <c r="B27" s="75" t="s">
        <v>422</v>
      </c>
      <c r="C27" s="76" t="s">
        <v>52</v>
      </c>
      <c r="D27" s="135" t="s">
        <v>3</v>
      </c>
      <c r="E27" s="77" t="s">
        <v>246</v>
      </c>
      <c r="F27" s="139" t="s">
        <v>8</v>
      </c>
      <c r="G27" s="140"/>
      <c r="H27" s="141">
        <v>63.9</v>
      </c>
      <c r="I27" s="141">
        <v>40.46</v>
      </c>
      <c r="J27" s="141">
        <v>70.44</v>
      </c>
      <c r="K27" s="141">
        <f t="shared" si="7"/>
        <v>174.8</v>
      </c>
      <c r="L27" s="78">
        <v>0.2215</v>
      </c>
      <c r="M27" s="79">
        <f t="shared" si="0"/>
        <v>213.51</v>
      </c>
      <c r="N27" s="79">
        <f t="shared" si="1"/>
        <v>0</v>
      </c>
      <c r="O27" s="79">
        <f t="shared" si="2"/>
        <v>0</v>
      </c>
      <c r="P27" s="79">
        <f t="shared" si="3"/>
        <v>0</v>
      </c>
      <c r="Q27" s="80">
        <f t="shared" si="4"/>
        <v>0</v>
      </c>
      <c r="R27" s="74"/>
      <c r="S27" s="15"/>
      <c r="T27" s="15" t="str">
        <f t="shared" si="5"/>
        <v>1.16</v>
      </c>
      <c r="U27" s="15" t="b">
        <f t="shared" si="6"/>
        <v>0</v>
      </c>
      <c r="V27" s="15"/>
      <c r="W27" s="15"/>
      <c r="X27" s="15"/>
      <c r="Y27" s="15"/>
      <c r="Z27" s="16"/>
    </row>
    <row r="28" spans="1:26" ht="18.75" customHeight="1" x14ac:dyDescent="0.2">
      <c r="A28" s="11"/>
      <c r="B28" s="75" t="s">
        <v>423</v>
      </c>
      <c r="C28" s="76" t="s">
        <v>53</v>
      </c>
      <c r="D28" s="135" t="s">
        <v>3</v>
      </c>
      <c r="E28" s="77" t="s">
        <v>247</v>
      </c>
      <c r="F28" s="139" t="s">
        <v>8</v>
      </c>
      <c r="G28" s="140"/>
      <c r="H28" s="141">
        <v>72.16</v>
      </c>
      <c r="I28" s="141">
        <v>24.9</v>
      </c>
      <c r="J28" s="141">
        <v>45.97</v>
      </c>
      <c r="K28" s="141">
        <f t="shared" si="7"/>
        <v>143.03</v>
      </c>
      <c r="L28" s="78">
        <v>0.2215</v>
      </c>
      <c r="M28" s="79">
        <f t="shared" si="0"/>
        <v>174.71</v>
      </c>
      <c r="N28" s="79">
        <f t="shared" si="1"/>
        <v>0</v>
      </c>
      <c r="O28" s="79">
        <f t="shared" si="2"/>
        <v>0</v>
      </c>
      <c r="P28" s="79">
        <f t="shared" si="3"/>
        <v>0</v>
      </c>
      <c r="Q28" s="80">
        <f t="shared" si="4"/>
        <v>0</v>
      </c>
      <c r="R28" s="74"/>
      <c r="S28" s="15"/>
      <c r="T28" s="15" t="str">
        <f t="shared" si="5"/>
        <v>1.17</v>
      </c>
      <c r="U28" s="15" t="b">
        <f t="shared" si="6"/>
        <v>0</v>
      </c>
      <c r="V28" s="15"/>
      <c r="W28" s="15"/>
      <c r="X28" s="15"/>
      <c r="Y28" s="15"/>
      <c r="Z28" s="16"/>
    </row>
    <row r="29" spans="1:26" ht="18.75" customHeight="1" x14ac:dyDescent="0.2">
      <c r="A29" s="11"/>
      <c r="B29" s="75" t="s">
        <v>424</v>
      </c>
      <c r="C29" s="76" t="s">
        <v>54</v>
      </c>
      <c r="D29" s="135" t="s">
        <v>3</v>
      </c>
      <c r="E29" s="77" t="s">
        <v>248</v>
      </c>
      <c r="F29" s="139" t="s">
        <v>8</v>
      </c>
      <c r="G29" s="140"/>
      <c r="H29" s="141">
        <v>9.59</v>
      </c>
      <c r="I29" s="141">
        <v>14.86</v>
      </c>
      <c r="J29" s="141">
        <v>9.66</v>
      </c>
      <c r="K29" s="141">
        <f t="shared" si="7"/>
        <v>34.11</v>
      </c>
      <c r="L29" s="78">
        <v>0.2215</v>
      </c>
      <c r="M29" s="79">
        <f t="shared" si="0"/>
        <v>41.66</v>
      </c>
      <c r="N29" s="79">
        <f t="shared" si="1"/>
        <v>0</v>
      </c>
      <c r="O29" s="79">
        <f t="shared" si="2"/>
        <v>0</v>
      </c>
      <c r="P29" s="79">
        <f t="shared" si="3"/>
        <v>0</v>
      </c>
      <c r="Q29" s="80">
        <f t="shared" si="4"/>
        <v>0</v>
      </c>
      <c r="R29" s="74"/>
      <c r="S29" s="15"/>
      <c r="T29" s="15" t="str">
        <f t="shared" si="5"/>
        <v>1.18</v>
      </c>
      <c r="U29" s="15" t="b">
        <f t="shared" si="6"/>
        <v>0</v>
      </c>
      <c r="V29" s="15"/>
      <c r="W29" s="15"/>
      <c r="X29" s="15"/>
      <c r="Y29" s="15"/>
      <c r="Z29" s="16"/>
    </row>
    <row r="30" spans="1:26" ht="18.75" customHeight="1" x14ac:dyDescent="0.2">
      <c r="A30" s="11"/>
      <c r="B30" s="75" t="s">
        <v>425</v>
      </c>
      <c r="C30" s="76" t="s">
        <v>55</v>
      </c>
      <c r="D30" s="135" t="s">
        <v>3</v>
      </c>
      <c r="E30" s="77" t="s">
        <v>249</v>
      </c>
      <c r="F30" s="139" t="s">
        <v>8</v>
      </c>
      <c r="G30" s="140"/>
      <c r="H30" s="141">
        <v>10.73</v>
      </c>
      <c r="I30" s="141">
        <v>16.46</v>
      </c>
      <c r="J30" s="141">
        <v>11.63</v>
      </c>
      <c r="K30" s="141">
        <f t="shared" si="7"/>
        <v>38.82</v>
      </c>
      <c r="L30" s="78">
        <v>0.2215</v>
      </c>
      <c r="M30" s="79">
        <f t="shared" si="0"/>
        <v>47.41</v>
      </c>
      <c r="N30" s="79">
        <f t="shared" si="1"/>
        <v>0</v>
      </c>
      <c r="O30" s="79">
        <f t="shared" si="2"/>
        <v>0</v>
      </c>
      <c r="P30" s="79">
        <f t="shared" si="3"/>
        <v>0</v>
      </c>
      <c r="Q30" s="80">
        <f t="shared" si="4"/>
        <v>0</v>
      </c>
      <c r="R30" s="74"/>
      <c r="S30" s="15"/>
      <c r="T30" s="15" t="str">
        <f t="shared" si="5"/>
        <v>1.19</v>
      </c>
      <c r="U30" s="15" t="b">
        <f t="shared" si="6"/>
        <v>0</v>
      </c>
      <c r="V30" s="15"/>
      <c r="W30" s="15"/>
      <c r="X30" s="15"/>
      <c r="Y30" s="15"/>
      <c r="Z30" s="16"/>
    </row>
    <row r="31" spans="1:26" ht="26.25" customHeight="1" x14ac:dyDescent="0.2">
      <c r="A31" s="11"/>
      <c r="B31" s="75" t="s">
        <v>426</v>
      </c>
      <c r="C31" s="76">
        <v>97625</v>
      </c>
      <c r="D31" s="135" t="s">
        <v>1</v>
      </c>
      <c r="E31" s="77" t="s">
        <v>401</v>
      </c>
      <c r="F31" s="139" t="s">
        <v>6</v>
      </c>
      <c r="G31" s="140"/>
      <c r="H31" s="141">
        <v>22.73</v>
      </c>
      <c r="I31" s="141">
        <v>10.91</v>
      </c>
      <c r="J31" s="141">
        <v>10.220000000000001</v>
      </c>
      <c r="K31" s="141">
        <f t="shared" si="7"/>
        <v>43.86</v>
      </c>
      <c r="L31" s="78">
        <v>0.2215</v>
      </c>
      <c r="M31" s="79">
        <f t="shared" si="0"/>
        <v>53.57</v>
      </c>
      <c r="N31" s="79">
        <f t="shared" si="1"/>
        <v>0</v>
      </c>
      <c r="O31" s="79">
        <f t="shared" si="2"/>
        <v>0</v>
      </c>
      <c r="P31" s="79">
        <f t="shared" si="3"/>
        <v>0</v>
      </c>
      <c r="Q31" s="80">
        <f t="shared" si="4"/>
        <v>0</v>
      </c>
      <c r="R31" s="74"/>
      <c r="S31" s="15"/>
      <c r="T31" s="15" t="str">
        <f t="shared" si="5"/>
        <v>1.20</v>
      </c>
      <c r="U31" s="15" t="b">
        <f t="shared" si="6"/>
        <v>0</v>
      </c>
      <c r="V31" s="15"/>
      <c r="W31" s="15"/>
      <c r="Y31" s="15"/>
      <c r="Z31" s="16"/>
    </row>
    <row r="32" spans="1:26" ht="18.75" customHeight="1" x14ac:dyDescent="0.2">
      <c r="A32" s="11"/>
      <c r="B32" s="75" t="s">
        <v>427</v>
      </c>
      <c r="C32" s="76" t="s">
        <v>56</v>
      </c>
      <c r="D32" s="135" t="s">
        <v>3</v>
      </c>
      <c r="E32" s="77" t="s">
        <v>250</v>
      </c>
      <c r="F32" s="139" t="s">
        <v>8</v>
      </c>
      <c r="G32" s="140"/>
      <c r="H32" s="141">
        <v>39.72</v>
      </c>
      <c r="I32" s="141">
        <v>73.42</v>
      </c>
      <c r="J32" s="141">
        <v>35.61</v>
      </c>
      <c r="K32" s="141">
        <f t="shared" si="7"/>
        <v>148.75</v>
      </c>
      <c r="L32" s="78">
        <v>0.2215</v>
      </c>
      <c r="M32" s="79">
        <f t="shared" si="0"/>
        <v>181.69</v>
      </c>
      <c r="N32" s="79">
        <f t="shared" si="1"/>
        <v>0</v>
      </c>
      <c r="O32" s="79">
        <f t="shared" si="2"/>
        <v>0</v>
      </c>
      <c r="P32" s="79">
        <f t="shared" si="3"/>
        <v>0</v>
      </c>
      <c r="Q32" s="80">
        <f t="shared" si="4"/>
        <v>0</v>
      </c>
      <c r="R32" s="74"/>
      <c r="S32" s="15"/>
      <c r="T32" s="15" t="str">
        <f t="shared" si="5"/>
        <v>1.21</v>
      </c>
      <c r="U32" s="15" t="b">
        <f t="shared" si="6"/>
        <v>0</v>
      </c>
      <c r="V32" s="15"/>
      <c r="W32" s="15"/>
      <c r="X32" s="15"/>
      <c r="Y32" s="15"/>
      <c r="Z32" s="16"/>
    </row>
    <row r="33" spans="1:26" ht="18.75" customHeight="1" x14ac:dyDescent="0.2">
      <c r="A33" s="11"/>
      <c r="B33" s="75" t="s">
        <v>428</v>
      </c>
      <c r="C33" s="76" t="s">
        <v>57</v>
      </c>
      <c r="D33" s="135" t="s">
        <v>3</v>
      </c>
      <c r="E33" s="77" t="s">
        <v>251</v>
      </c>
      <c r="F33" s="139" t="s">
        <v>8</v>
      </c>
      <c r="G33" s="140"/>
      <c r="H33" s="141">
        <v>17.5</v>
      </c>
      <c r="I33" s="141">
        <v>22.5</v>
      </c>
      <c r="J33" s="141">
        <v>14.08</v>
      </c>
      <c r="K33" s="141">
        <f t="shared" si="7"/>
        <v>54.08</v>
      </c>
      <c r="L33" s="78">
        <v>0.2215</v>
      </c>
      <c r="M33" s="79">
        <f t="shared" si="0"/>
        <v>66.05</v>
      </c>
      <c r="N33" s="79">
        <f t="shared" si="1"/>
        <v>0</v>
      </c>
      <c r="O33" s="79">
        <f t="shared" si="2"/>
        <v>0</v>
      </c>
      <c r="P33" s="79">
        <f t="shared" si="3"/>
        <v>0</v>
      </c>
      <c r="Q33" s="80">
        <f t="shared" si="4"/>
        <v>0</v>
      </c>
      <c r="R33" s="74"/>
      <c r="S33" s="15"/>
      <c r="T33" s="15" t="str">
        <f t="shared" si="5"/>
        <v>1.22</v>
      </c>
      <c r="U33" s="15" t="b">
        <f t="shared" si="6"/>
        <v>0</v>
      </c>
      <c r="V33" s="15"/>
      <c r="W33" s="15"/>
      <c r="X33" s="15"/>
      <c r="Y33" s="15"/>
      <c r="Z33" s="16"/>
    </row>
    <row r="34" spans="1:26" ht="18.75" customHeight="1" x14ac:dyDescent="0.2">
      <c r="A34" s="11"/>
      <c r="B34" s="75" t="s">
        <v>429</v>
      </c>
      <c r="C34" s="76" t="s">
        <v>58</v>
      </c>
      <c r="D34" s="135" t="s">
        <v>3</v>
      </c>
      <c r="E34" s="77" t="s">
        <v>252</v>
      </c>
      <c r="F34" s="139" t="s">
        <v>8</v>
      </c>
      <c r="G34" s="140"/>
      <c r="H34" s="141">
        <v>10.92</v>
      </c>
      <c r="I34" s="141">
        <v>47.22</v>
      </c>
      <c r="J34" s="141">
        <v>84.94</v>
      </c>
      <c r="K34" s="141">
        <f t="shared" si="7"/>
        <v>143.07999999999998</v>
      </c>
      <c r="L34" s="78">
        <v>0.2215</v>
      </c>
      <c r="M34" s="79">
        <f t="shared" si="0"/>
        <v>174.77</v>
      </c>
      <c r="N34" s="79">
        <f t="shared" si="1"/>
        <v>0</v>
      </c>
      <c r="O34" s="79">
        <f t="shared" si="2"/>
        <v>0</v>
      </c>
      <c r="P34" s="79">
        <f t="shared" si="3"/>
        <v>0</v>
      </c>
      <c r="Q34" s="80">
        <f t="shared" si="4"/>
        <v>0</v>
      </c>
      <c r="R34" s="74"/>
      <c r="S34" s="15"/>
      <c r="T34" s="15" t="str">
        <f t="shared" si="5"/>
        <v>1.23</v>
      </c>
      <c r="U34" s="15" t="b">
        <f t="shared" si="6"/>
        <v>0</v>
      </c>
      <c r="V34" s="15"/>
      <c r="W34" s="15"/>
      <c r="X34" s="15"/>
      <c r="Y34" s="15"/>
      <c r="Z34" s="16"/>
    </row>
    <row r="35" spans="1:26" ht="18.75" customHeight="1" x14ac:dyDescent="0.2">
      <c r="A35" s="11"/>
      <c r="B35" s="75" t="s">
        <v>430</v>
      </c>
      <c r="C35" s="76" t="s">
        <v>59</v>
      </c>
      <c r="D35" s="135" t="s">
        <v>3</v>
      </c>
      <c r="E35" s="77" t="s">
        <v>253</v>
      </c>
      <c r="F35" s="139" t="s">
        <v>8</v>
      </c>
      <c r="G35" s="140"/>
      <c r="H35" s="141">
        <v>10.92</v>
      </c>
      <c r="I35" s="141">
        <v>85.98</v>
      </c>
      <c r="J35" s="141">
        <v>56.98</v>
      </c>
      <c r="K35" s="141">
        <f t="shared" si="7"/>
        <v>153.88</v>
      </c>
      <c r="L35" s="78">
        <v>0.2215</v>
      </c>
      <c r="M35" s="79">
        <f t="shared" si="0"/>
        <v>187.96</v>
      </c>
      <c r="N35" s="79">
        <f t="shared" si="1"/>
        <v>0</v>
      </c>
      <c r="O35" s="79">
        <f t="shared" si="2"/>
        <v>0</v>
      </c>
      <c r="P35" s="79">
        <f t="shared" si="3"/>
        <v>0</v>
      </c>
      <c r="Q35" s="80">
        <f t="shared" si="4"/>
        <v>0</v>
      </c>
      <c r="R35" s="74"/>
      <c r="S35" s="15"/>
      <c r="T35" s="15" t="str">
        <f t="shared" si="5"/>
        <v>1.24</v>
      </c>
      <c r="U35" s="15" t="b">
        <f t="shared" si="6"/>
        <v>0</v>
      </c>
      <c r="V35" s="15"/>
      <c r="W35" s="15"/>
      <c r="X35" s="15"/>
      <c r="Y35" s="15"/>
      <c r="Z35" s="16"/>
    </row>
    <row r="36" spans="1:26" ht="18.75" customHeight="1" x14ac:dyDescent="0.2">
      <c r="A36" s="11"/>
      <c r="B36" s="75" t="s">
        <v>431</v>
      </c>
      <c r="C36" s="76" t="s">
        <v>60</v>
      </c>
      <c r="D36" s="135" t="s">
        <v>3</v>
      </c>
      <c r="E36" s="77" t="s">
        <v>254</v>
      </c>
      <c r="F36" s="139" t="s">
        <v>8</v>
      </c>
      <c r="G36" s="140"/>
      <c r="H36" s="141">
        <v>10.92</v>
      </c>
      <c r="I36" s="141">
        <v>97.3</v>
      </c>
      <c r="J36" s="141">
        <v>64.099999999999994</v>
      </c>
      <c r="K36" s="141">
        <f t="shared" si="7"/>
        <v>172.32</v>
      </c>
      <c r="L36" s="78">
        <v>0.2215</v>
      </c>
      <c r="M36" s="79">
        <f t="shared" si="0"/>
        <v>210.48</v>
      </c>
      <c r="N36" s="79">
        <f t="shared" si="1"/>
        <v>0</v>
      </c>
      <c r="O36" s="79">
        <f t="shared" si="2"/>
        <v>0</v>
      </c>
      <c r="P36" s="79">
        <f t="shared" si="3"/>
        <v>0</v>
      </c>
      <c r="Q36" s="80">
        <f t="shared" si="4"/>
        <v>0</v>
      </c>
      <c r="R36" s="74"/>
      <c r="S36" s="15"/>
      <c r="T36" s="15" t="str">
        <f t="shared" si="5"/>
        <v>1.25</v>
      </c>
      <c r="U36" s="15" t="b">
        <f t="shared" si="6"/>
        <v>0</v>
      </c>
      <c r="V36" s="15"/>
      <c r="W36" s="15"/>
      <c r="X36" s="15"/>
      <c r="Y36" s="15"/>
      <c r="Z36" s="16"/>
    </row>
    <row r="37" spans="1:26" ht="18.75" customHeight="1" x14ac:dyDescent="0.2">
      <c r="A37" s="11"/>
      <c r="B37" s="75" t="s">
        <v>432</v>
      </c>
      <c r="C37" s="76" t="s">
        <v>61</v>
      </c>
      <c r="D37" s="135" t="s">
        <v>3</v>
      </c>
      <c r="E37" s="77" t="s">
        <v>255</v>
      </c>
      <c r="F37" s="139" t="s">
        <v>8</v>
      </c>
      <c r="G37" s="140"/>
      <c r="H37" s="141">
        <v>10.92</v>
      </c>
      <c r="I37" s="141">
        <v>53.26</v>
      </c>
      <c r="J37" s="141">
        <v>32.049999999999997</v>
      </c>
      <c r="K37" s="141">
        <f t="shared" si="7"/>
        <v>96.22999999999999</v>
      </c>
      <c r="L37" s="78">
        <v>0.2215</v>
      </c>
      <c r="M37" s="79">
        <f t="shared" si="0"/>
        <v>117.54</v>
      </c>
      <c r="N37" s="79">
        <f t="shared" si="1"/>
        <v>0</v>
      </c>
      <c r="O37" s="79">
        <f t="shared" si="2"/>
        <v>0</v>
      </c>
      <c r="P37" s="79">
        <f t="shared" si="3"/>
        <v>0</v>
      </c>
      <c r="Q37" s="80">
        <f t="shared" si="4"/>
        <v>0</v>
      </c>
      <c r="R37" s="74"/>
      <c r="S37" s="15"/>
      <c r="T37" s="15" t="str">
        <f t="shared" si="5"/>
        <v>1.26</v>
      </c>
      <c r="U37" s="15" t="b">
        <f t="shared" si="6"/>
        <v>0</v>
      </c>
      <c r="V37" s="15"/>
      <c r="W37" s="15"/>
      <c r="X37" s="15"/>
      <c r="Y37" s="15"/>
      <c r="Z37" s="16"/>
    </row>
    <row r="38" spans="1:26" ht="18.75" customHeight="1" x14ac:dyDescent="0.2">
      <c r="A38" s="11"/>
      <c r="B38" s="75" t="s">
        <v>433</v>
      </c>
      <c r="C38" s="76" t="s">
        <v>62</v>
      </c>
      <c r="D38" s="135" t="s">
        <v>3</v>
      </c>
      <c r="E38" s="77" t="s">
        <v>256</v>
      </c>
      <c r="F38" s="139" t="s">
        <v>8</v>
      </c>
      <c r="G38" s="140"/>
      <c r="H38" s="141">
        <v>32.549999999999997</v>
      </c>
      <c r="I38" s="141">
        <v>30.53</v>
      </c>
      <c r="J38" s="141">
        <v>12.82</v>
      </c>
      <c r="K38" s="141">
        <f t="shared" si="7"/>
        <v>75.900000000000006</v>
      </c>
      <c r="L38" s="78">
        <v>0.2215</v>
      </c>
      <c r="M38" s="79">
        <f t="shared" si="0"/>
        <v>92.71</v>
      </c>
      <c r="N38" s="79">
        <f t="shared" si="1"/>
        <v>0</v>
      </c>
      <c r="O38" s="79">
        <f t="shared" si="2"/>
        <v>0</v>
      </c>
      <c r="P38" s="79">
        <f t="shared" si="3"/>
        <v>0</v>
      </c>
      <c r="Q38" s="80">
        <f t="shared" si="4"/>
        <v>0</v>
      </c>
      <c r="R38" s="74"/>
      <c r="S38" s="15"/>
      <c r="T38" s="15" t="str">
        <f t="shared" si="5"/>
        <v>1.27</v>
      </c>
      <c r="U38" s="15" t="b">
        <f t="shared" si="6"/>
        <v>0</v>
      </c>
      <c r="V38" s="15"/>
      <c r="W38" s="15"/>
      <c r="X38" s="15"/>
      <c r="Y38" s="15"/>
      <c r="Z38" s="16"/>
    </row>
    <row r="39" spans="1:26" ht="18.75" customHeight="1" x14ac:dyDescent="0.2">
      <c r="A39" s="11"/>
      <c r="B39" s="75" t="s">
        <v>434</v>
      </c>
      <c r="C39" s="76" t="s">
        <v>63</v>
      </c>
      <c r="D39" s="135" t="s">
        <v>3</v>
      </c>
      <c r="E39" s="77" t="s">
        <v>257</v>
      </c>
      <c r="F39" s="139" t="s">
        <v>8</v>
      </c>
      <c r="G39" s="140"/>
      <c r="H39" s="141">
        <v>107.4</v>
      </c>
      <c r="I39" s="141">
        <v>122.3</v>
      </c>
      <c r="J39" s="141">
        <v>68.16</v>
      </c>
      <c r="K39" s="141">
        <f t="shared" si="7"/>
        <v>297.86</v>
      </c>
      <c r="L39" s="78">
        <v>0.2215</v>
      </c>
      <c r="M39" s="79">
        <f t="shared" si="0"/>
        <v>363.83</v>
      </c>
      <c r="N39" s="79">
        <f t="shared" si="1"/>
        <v>0</v>
      </c>
      <c r="O39" s="79">
        <f t="shared" si="2"/>
        <v>0</v>
      </c>
      <c r="P39" s="79">
        <f t="shared" si="3"/>
        <v>0</v>
      </c>
      <c r="Q39" s="80">
        <f t="shared" si="4"/>
        <v>0</v>
      </c>
      <c r="R39" s="74"/>
      <c r="S39" s="15"/>
      <c r="T39" s="15" t="str">
        <f t="shared" si="5"/>
        <v>1.28</v>
      </c>
      <c r="U39" s="15" t="b">
        <f t="shared" si="6"/>
        <v>0</v>
      </c>
      <c r="V39" s="15"/>
      <c r="W39" s="15"/>
      <c r="X39" s="15"/>
      <c r="Y39" s="15"/>
      <c r="Z39" s="16"/>
    </row>
    <row r="40" spans="1:26" ht="18.75" customHeight="1" x14ac:dyDescent="0.2">
      <c r="A40" s="11"/>
      <c r="B40" s="75" t="s">
        <v>435</v>
      </c>
      <c r="C40" s="76" t="s">
        <v>64</v>
      </c>
      <c r="D40" s="135" t="s">
        <v>3</v>
      </c>
      <c r="E40" s="77" t="s">
        <v>258</v>
      </c>
      <c r="F40" s="139" t="s">
        <v>8</v>
      </c>
      <c r="G40" s="140"/>
      <c r="H40" s="141">
        <v>67.83</v>
      </c>
      <c r="I40" s="141">
        <v>96.78</v>
      </c>
      <c r="J40" s="141">
        <v>52.06</v>
      </c>
      <c r="K40" s="141">
        <f t="shared" si="7"/>
        <v>216.67000000000002</v>
      </c>
      <c r="L40" s="78">
        <v>0.2215</v>
      </c>
      <c r="M40" s="79">
        <f t="shared" si="0"/>
        <v>264.66000000000003</v>
      </c>
      <c r="N40" s="79">
        <f t="shared" si="1"/>
        <v>0</v>
      </c>
      <c r="O40" s="79">
        <f t="shared" si="2"/>
        <v>0</v>
      </c>
      <c r="P40" s="79">
        <f t="shared" si="3"/>
        <v>0</v>
      </c>
      <c r="Q40" s="80">
        <f t="shared" si="4"/>
        <v>0</v>
      </c>
      <c r="R40" s="74"/>
      <c r="S40" s="15"/>
      <c r="T40" s="15" t="str">
        <f t="shared" si="5"/>
        <v>1.29</v>
      </c>
      <c r="U40" s="15" t="b">
        <f t="shared" si="6"/>
        <v>0</v>
      </c>
      <c r="V40" s="15"/>
      <c r="W40" s="15"/>
      <c r="X40" s="15"/>
      <c r="Y40" s="15"/>
      <c r="Z40" s="16"/>
    </row>
    <row r="41" spans="1:26" ht="18.75" customHeight="1" x14ac:dyDescent="0.2">
      <c r="A41" s="11"/>
      <c r="B41" s="75" t="s">
        <v>436</v>
      </c>
      <c r="C41" s="76" t="s">
        <v>65</v>
      </c>
      <c r="D41" s="135" t="s">
        <v>3</v>
      </c>
      <c r="E41" s="77" t="s">
        <v>259</v>
      </c>
      <c r="F41" s="139" t="s">
        <v>8</v>
      </c>
      <c r="G41" s="140"/>
      <c r="H41" s="141">
        <v>45.22</v>
      </c>
      <c r="I41" s="141">
        <v>66.06</v>
      </c>
      <c r="J41" s="141">
        <v>45.58</v>
      </c>
      <c r="K41" s="141">
        <f t="shared" si="7"/>
        <v>156.86000000000001</v>
      </c>
      <c r="L41" s="78">
        <v>0.2215</v>
      </c>
      <c r="M41" s="79">
        <f t="shared" si="0"/>
        <v>191.6</v>
      </c>
      <c r="N41" s="79">
        <f t="shared" si="1"/>
        <v>0</v>
      </c>
      <c r="O41" s="79">
        <f t="shared" si="2"/>
        <v>0</v>
      </c>
      <c r="P41" s="79">
        <f t="shared" si="3"/>
        <v>0</v>
      </c>
      <c r="Q41" s="80">
        <f t="shared" si="4"/>
        <v>0</v>
      </c>
      <c r="R41" s="74"/>
      <c r="S41" s="15"/>
      <c r="T41" s="15" t="str">
        <f t="shared" si="5"/>
        <v>1.30</v>
      </c>
      <c r="U41" s="15" t="b">
        <f t="shared" si="6"/>
        <v>0</v>
      </c>
      <c r="V41" s="15"/>
      <c r="W41" s="15"/>
      <c r="X41" s="15"/>
      <c r="Y41" s="15"/>
      <c r="Z41" s="16"/>
    </row>
    <row r="42" spans="1:26" ht="18.75" customHeight="1" x14ac:dyDescent="0.2">
      <c r="A42" s="11"/>
      <c r="B42" s="75" t="s">
        <v>437</v>
      </c>
      <c r="C42" s="76" t="s">
        <v>66</v>
      </c>
      <c r="D42" s="135" t="s">
        <v>3</v>
      </c>
      <c r="E42" s="77" t="s">
        <v>260</v>
      </c>
      <c r="F42" s="139" t="s">
        <v>8</v>
      </c>
      <c r="G42" s="140"/>
      <c r="H42" s="141">
        <v>62.17</v>
      </c>
      <c r="I42" s="141">
        <v>86.79</v>
      </c>
      <c r="J42" s="141">
        <v>62.68</v>
      </c>
      <c r="K42" s="141">
        <f t="shared" si="7"/>
        <v>211.64000000000001</v>
      </c>
      <c r="L42" s="78">
        <v>0.2215</v>
      </c>
      <c r="M42" s="79">
        <f t="shared" si="0"/>
        <v>258.51</v>
      </c>
      <c r="N42" s="79">
        <f t="shared" si="1"/>
        <v>0</v>
      </c>
      <c r="O42" s="79">
        <f t="shared" si="2"/>
        <v>0</v>
      </c>
      <c r="P42" s="79">
        <f t="shared" si="3"/>
        <v>0</v>
      </c>
      <c r="Q42" s="80">
        <f t="shared" si="4"/>
        <v>0</v>
      </c>
      <c r="R42" s="74"/>
      <c r="S42" s="15"/>
      <c r="T42" s="15" t="str">
        <f t="shared" si="5"/>
        <v>1.31</v>
      </c>
      <c r="U42" s="15" t="b">
        <f t="shared" si="6"/>
        <v>0</v>
      </c>
      <c r="V42" s="15"/>
      <c r="W42" s="15"/>
      <c r="X42" s="15"/>
      <c r="Y42" s="15"/>
      <c r="Z42" s="16"/>
    </row>
    <row r="43" spans="1:26" ht="18.75" customHeight="1" x14ac:dyDescent="0.2">
      <c r="A43" s="11"/>
      <c r="B43" s="75" t="s">
        <v>438</v>
      </c>
      <c r="C43" s="76" t="s">
        <v>67</v>
      </c>
      <c r="D43" s="135" t="s">
        <v>3</v>
      </c>
      <c r="E43" s="77" t="s">
        <v>261</v>
      </c>
      <c r="F43" s="139" t="s">
        <v>8</v>
      </c>
      <c r="G43" s="140"/>
      <c r="H43" s="141">
        <v>17.5</v>
      </c>
      <c r="I43" s="141">
        <v>31.68</v>
      </c>
      <c r="J43" s="141">
        <v>12.82</v>
      </c>
      <c r="K43" s="141">
        <f t="shared" si="7"/>
        <v>62</v>
      </c>
      <c r="L43" s="78">
        <v>0.2215</v>
      </c>
      <c r="M43" s="79">
        <f t="shared" si="0"/>
        <v>75.73</v>
      </c>
      <c r="N43" s="79">
        <f t="shared" si="1"/>
        <v>0</v>
      </c>
      <c r="O43" s="79">
        <f t="shared" si="2"/>
        <v>0</v>
      </c>
      <c r="P43" s="79">
        <f t="shared" si="3"/>
        <v>0</v>
      </c>
      <c r="Q43" s="80">
        <f t="shared" si="4"/>
        <v>0</v>
      </c>
      <c r="R43" s="74"/>
      <c r="S43" s="15"/>
      <c r="T43" s="15" t="str">
        <f t="shared" si="5"/>
        <v>1.32</v>
      </c>
      <c r="U43" s="15" t="b">
        <f t="shared" si="6"/>
        <v>0</v>
      </c>
      <c r="V43" s="15"/>
      <c r="W43" s="15"/>
      <c r="X43" s="15"/>
      <c r="Y43" s="15"/>
      <c r="Z43" s="16"/>
    </row>
    <row r="44" spans="1:26" ht="18.75" customHeight="1" x14ac:dyDescent="0.2">
      <c r="A44" s="11"/>
      <c r="B44" s="75" t="s">
        <v>439</v>
      </c>
      <c r="C44" s="76" t="s">
        <v>68</v>
      </c>
      <c r="D44" s="135" t="s">
        <v>3</v>
      </c>
      <c r="E44" s="77" t="s">
        <v>262</v>
      </c>
      <c r="F44" s="139" t="s">
        <v>8</v>
      </c>
      <c r="G44" s="140"/>
      <c r="H44" s="141">
        <v>28.25</v>
      </c>
      <c r="I44" s="141">
        <v>47.92</v>
      </c>
      <c r="J44" s="141">
        <v>80.290000000000006</v>
      </c>
      <c r="K44" s="141">
        <f t="shared" si="7"/>
        <v>156.46</v>
      </c>
      <c r="L44" s="78">
        <v>0.2215</v>
      </c>
      <c r="M44" s="79">
        <f t="shared" si="0"/>
        <v>191.11</v>
      </c>
      <c r="N44" s="79">
        <f t="shared" ref="N44:N52" si="8">IF(H44=0,0,IF(H44=0,0,IF($L44&lt;&gt;"-",IFERROR(TRUNC(TRUNC((H44*(1+$L44)),2)*$G44,2)+U44,0),IFERROR(TRUNC(H44*$G44,2),0))))</f>
        <v>0</v>
      </c>
      <c r="O44" s="79">
        <f t="shared" ref="O44:O52" si="9">IF(AND($H44=0,$J44=0),$Q44,IF(I44=0,0,IF($L44&lt;&gt;"-",IFERROR(TRUNC(TRUNC((I44*(1+$L44)),2)*$G44,2),0),IFERROR(TRUNC(I44*$G44,2),0))))</f>
        <v>0</v>
      </c>
      <c r="P44" s="79">
        <f t="shared" si="3"/>
        <v>0</v>
      </c>
      <c r="Q44" s="80">
        <f t="shared" ref="Q44:Q52" si="10">IFERROR(ROUND(ROUND(M44,2)*ROUND(G44,2),2),0)</f>
        <v>0</v>
      </c>
      <c r="R44" s="74"/>
      <c r="S44" s="15"/>
      <c r="T44" s="15" t="str">
        <f t="shared" si="5"/>
        <v>1.33</v>
      </c>
      <c r="U44" s="15" t="b">
        <f t="shared" ref="U44:U52" si="11">IF(J44=0,Q44-O44-(TRUNC(TRUNC(H44*(1+L44),2)*G44,2)))</f>
        <v>0</v>
      </c>
      <c r="V44" s="15"/>
      <c r="W44" s="15"/>
      <c r="X44" s="15"/>
      <c r="Y44" s="15"/>
      <c r="Z44" s="16"/>
    </row>
    <row r="45" spans="1:26" ht="18.75" customHeight="1" x14ac:dyDescent="0.2">
      <c r="A45" s="11"/>
      <c r="B45" s="75" t="s">
        <v>440</v>
      </c>
      <c r="C45" s="76" t="s">
        <v>69</v>
      </c>
      <c r="D45" s="135" t="s">
        <v>3</v>
      </c>
      <c r="E45" s="77" t="s">
        <v>263</v>
      </c>
      <c r="F45" s="139" t="s">
        <v>8</v>
      </c>
      <c r="G45" s="140"/>
      <c r="H45" s="141">
        <v>16.940000000000001</v>
      </c>
      <c r="I45" s="141">
        <v>31.54</v>
      </c>
      <c r="J45" s="141">
        <v>12.97</v>
      </c>
      <c r="K45" s="141">
        <f t="shared" si="7"/>
        <v>61.45</v>
      </c>
      <c r="L45" s="78">
        <v>0.2215</v>
      </c>
      <c r="M45" s="79">
        <f t="shared" si="0"/>
        <v>75.06</v>
      </c>
      <c r="N45" s="79">
        <f t="shared" si="8"/>
        <v>0</v>
      </c>
      <c r="O45" s="79">
        <f t="shared" si="9"/>
        <v>0</v>
      </c>
      <c r="P45" s="79">
        <f t="shared" si="3"/>
        <v>0</v>
      </c>
      <c r="Q45" s="80">
        <f t="shared" si="10"/>
        <v>0</v>
      </c>
      <c r="R45" s="74"/>
      <c r="S45" s="15"/>
      <c r="T45" s="15" t="str">
        <f t="shared" si="5"/>
        <v>1.34</v>
      </c>
      <c r="U45" s="15" t="b">
        <f t="shared" si="11"/>
        <v>0</v>
      </c>
      <c r="V45" s="15"/>
      <c r="W45" s="15"/>
      <c r="X45" s="15"/>
      <c r="Y45" s="15"/>
      <c r="Z45" s="16"/>
    </row>
    <row r="46" spans="1:26" ht="18.75" customHeight="1" x14ac:dyDescent="0.2">
      <c r="A46" s="11"/>
      <c r="B46" s="75" t="s">
        <v>441</v>
      </c>
      <c r="C46" s="76" t="s">
        <v>70</v>
      </c>
      <c r="D46" s="135" t="s">
        <v>3</v>
      </c>
      <c r="E46" s="77" t="s">
        <v>264</v>
      </c>
      <c r="F46" s="139" t="s">
        <v>8</v>
      </c>
      <c r="G46" s="140"/>
      <c r="H46" s="141">
        <v>16.940000000000001</v>
      </c>
      <c r="I46" s="141">
        <v>31.54</v>
      </c>
      <c r="J46" s="141">
        <v>13.07</v>
      </c>
      <c r="K46" s="141">
        <f t="shared" si="7"/>
        <v>61.550000000000004</v>
      </c>
      <c r="L46" s="78">
        <v>0.2215</v>
      </c>
      <c r="M46" s="79">
        <f t="shared" si="0"/>
        <v>75.180000000000007</v>
      </c>
      <c r="N46" s="79">
        <f t="shared" si="8"/>
        <v>0</v>
      </c>
      <c r="O46" s="79">
        <f t="shared" si="9"/>
        <v>0</v>
      </c>
      <c r="P46" s="79">
        <f t="shared" si="3"/>
        <v>0</v>
      </c>
      <c r="Q46" s="80">
        <f t="shared" si="10"/>
        <v>0</v>
      </c>
      <c r="R46" s="74"/>
      <c r="S46" s="15"/>
      <c r="T46" s="15" t="str">
        <f t="shared" si="5"/>
        <v>1.35</v>
      </c>
      <c r="U46" s="15" t="b">
        <f t="shared" si="11"/>
        <v>0</v>
      </c>
      <c r="V46" s="15"/>
      <c r="W46" s="15"/>
      <c r="X46" s="15"/>
      <c r="Y46" s="15"/>
      <c r="Z46" s="16"/>
    </row>
    <row r="47" spans="1:26" ht="18.75" customHeight="1" x14ac:dyDescent="0.2">
      <c r="A47" s="11"/>
      <c r="B47" s="75" t="s">
        <v>442</v>
      </c>
      <c r="C47" s="76" t="s">
        <v>71</v>
      </c>
      <c r="D47" s="135" t="s">
        <v>3</v>
      </c>
      <c r="E47" s="77" t="s">
        <v>266</v>
      </c>
      <c r="F47" s="139" t="s">
        <v>8</v>
      </c>
      <c r="G47" s="140"/>
      <c r="H47" s="141">
        <v>39.67</v>
      </c>
      <c r="I47" s="141">
        <v>59.78</v>
      </c>
      <c r="J47" s="141">
        <v>32.42</v>
      </c>
      <c r="K47" s="141">
        <f t="shared" si="7"/>
        <v>131.87</v>
      </c>
      <c r="L47" s="78">
        <v>0.2215</v>
      </c>
      <c r="M47" s="79">
        <f t="shared" si="0"/>
        <v>161.07</v>
      </c>
      <c r="N47" s="79">
        <f t="shared" si="8"/>
        <v>0</v>
      </c>
      <c r="O47" s="79">
        <f t="shared" si="9"/>
        <v>0</v>
      </c>
      <c r="P47" s="79">
        <f t="shared" si="3"/>
        <v>0</v>
      </c>
      <c r="Q47" s="80">
        <f t="shared" si="10"/>
        <v>0</v>
      </c>
      <c r="R47" s="74"/>
      <c r="S47" s="15"/>
      <c r="T47" s="15" t="str">
        <f t="shared" si="5"/>
        <v>1.36</v>
      </c>
      <c r="U47" s="15" t="b">
        <f t="shared" si="11"/>
        <v>0</v>
      </c>
      <c r="V47" s="15"/>
      <c r="W47" s="15"/>
      <c r="X47" s="15"/>
      <c r="Y47" s="15"/>
      <c r="Z47" s="16"/>
    </row>
    <row r="48" spans="1:26" ht="18.75" customHeight="1" x14ac:dyDescent="0.2">
      <c r="A48" s="11"/>
      <c r="B48" s="75" t="s">
        <v>443</v>
      </c>
      <c r="C48" s="76" t="s">
        <v>72</v>
      </c>
      <c r="D48" s="135" t="s">
        <v>3</v>
      </c>
      <c r="E48" s="77" t="s">
        <v>268</v>
      </c>
      <c r="F48" s="139" t="s">
        <v>8</v>
      </c>
      <c r="G48" s="140"/>
      <c r="H48" s="141">
        <v>17.5</v>
      </c>
      <c r="I48" s="141">
        <v>38.57</v>
      </c>
      <c r="J48" s="141">
        <v>16.21</v>
      </c>
      <c r="K48" s="141">
        <f t="shared" si="7"/>
        <v>72.28</v>
      </c>
      <c r="L48" s="78">
        <v>0.2215</v>
      </c>
      <c r="M48" s="79">
        <f t="shared" si="0"/>
        <v>88.29</v>
      </c>
      <c r="N48" s="79">
        <f t="shared" si="8"/>
        <v>0</v>
      </c>
      <c r="O48" s="79">
        <f t="shared" si="9"/>
        <v>0</v>
      </c>
      <c r="P48" s="79">
        <f t="shared" si="3"/>
        <v>0</v>
      </c>
      <c r="Q48" s="80">
        <f t="shared" si="10"/>
        <v>0</v>
      </c>
      <c r="R48" s="74"/>
      <c r="S48" s="15"/>
      <c r="T48" s="15" t="str">
        <f t="shared" si="5"/>
        <v>1.37</v>
      </c>
      <c r="U48" s="15" t="b">
        <f t="shared" si="11"/>
        <v>0</v>
      </c>
      <c r="V48" s="15"/>
      <c r="W48" s="15"/>
      <c r="X48" s="15"/>
      <c r="Y48" s="15"/>
      <c r="Z48" s="16"/>
    </row>
    <row r="49" spans="1:26" ht="18.75" customHeight="1" x14ac:dyDescent="0.2">
      <c r="A49" s="11"/>
      <c r="B49" s="75" t="s">
        <v>444</v>
      </c>
      <c r="C49" s="76" t="s">
        <v>73</v>
      </c>
      <c r="D49" s="135" t="s">
        <v>3</v>
      </c>
      <c r="E49" s="77" t="s">
        <v>269</v>
      </c>
      <c r="F49" s="139" t="s">
        <v>8</v>
      </c>
      <c r="G49" s="140"/>
      <c r="H49" s="141">
        <v>17.5</v>
      </c>
      <c r="I49" s="141">
        <v>33.950000000000003</v>
      </c>
      <c r="J49" s="141">
        <v>16.21</v>
      </c>
      <c r="K49" s="141">
        <f t="shared" si="7"/>
        <v>67.66</v>
      </c>
      <c r="L49" s="78">
        <v>0.2215</v>
      </c>
      <c r="M49" s="79">
        <f t="shared" si="0"/>
        <v>82.64</v>
      </c>
      <c r="N49" s="79">
        <f t="shared" si="8"/>
        <v>0</v>
      </c>
      <c r="O49" s="79">
        <f t="shared" si="9"/>
        <v>0</v>
      </c>
      <c r="P49" s="79">
        <f t="shared" si="3"/>
        <v>0</v>
      </c>
      <c r="Q49" s="80">
        <f t="shared" si="10"/>
        <v>0</v>
      </c>
      <c r="R49" s="74"/>
      <c r="S49" s="15"/>
      <c r="T49" s="15" t="str">
        <f t="shared" si="5"/>
        <v>1.38</v>
      </c>
      <c r="U49" s="15" t="b">
        <f t="shared" si="11"/>
        <v>0</v>
      </c>
      <c r="V49" s="15"/>
      <c r="W49" s="15"/>
      <c r="X49" s="15"/>
      <c r="Y49" s="15"/>
      <c r="Z49" s="16"/>
    </row>
    <row r="50" spans="1:26" ht="18.75" customHeight="1" x14ac:dyDescent="0.2">
      <c r="A50" s="11"/>
      <c r="B50" s="75" t="s">
        <v>445</v>
      </c>
      <c r="C50" s="76" t="s">
        <v>74</v>
      </c>
      <c r="D50" s="135" t="s">
        <v>3</v>
      </c>
      <c r="E50" s="77" t="s">
        <v>271</v>
      </c>
      <c r="F50" s="139" t="s">
        <v>8</v>
      </c>
      <c r="G50" s="140"/>
      <c r="H50" s="141">
        <v>17.5</v>
      </c>
      <c r="I50" s="141">
        <v>43.18</v>
      </c>
      <c r="J50" s="141">
        <v>14.34</v>
      </c>
      <c r="K50" s="141">
        <f t="shared" si="7"/>
        <v>75.02</v>
      </c>
      <c r="L50" s="78">
        <v>0.2215</v>
      </c>
      <c r="M50" s="79">
        <f t="shared" si="0"/>
        <v>91.63</v>
      </c>
      <c r="N50" s="79">
        <f t="shared" si="8"/>
        <v>0</v>
      </c>
      <c r="O50" s="79">
        <f t="shared" si="9"/>
        <v>0</v>
      </c>
      <c r="P50" s="79">
        <f t="shared" si="3"/>
        <v>0</v>
      </c>
      <c r="Q50" s="80">
        <f t="shared" si="10"/>
        <v>0</v>
      </c>
      <c r="R50" s="74"/>
      <c r="S50" s="15"/>
      <c r="T50" s="15" t="str">
        <f t="shared" si="5"/>
        <v>1.39</v>
      </c>
      <c r="U50" s="15" t="b">
        <f t="shared" si="11"/>
        <v>0</v>
      </c>
      <c r="V50" s="15"/>
      <c r="W50" s="15"/>
      <c r="X50" s="15"/>
      <c r="Y50" s="15"/>
      <c r="Z50" s="16"/>
    </row>
    <row r="51" spans="1:26" ht="18.75" customHeight="1" x14ac:dyDescent="0.2">
      <c r="A51" s="11"/>
      <c r="B51" s="81" t="s">
        <v>446</v>
      </c>
      <c r="C51" s="82" t="s">
        <v>75</v>
      </c>
      <c r="D51" s="135" t="s">
        <v>3</v>
      </c>
      <c r="E51" s="77" t="s">
        <v>273</v>
      </c>
      <c r="F51" s="139" t="s">
        <v>8</v>
      </c>
      <c r="G51" s="140"/>
      <c r="H51" s="141">
        <v>17.5</v>
      </c>
      <c r="I51" s="141">
        <v>32.700000000000003</v>
      </c>
      <c r="J51" s="141">
        <v>16.21</v>
      </c>
      <c r="K51" s="141">
        <f t="shared" si="7"/>
        <v>66.41</v>
      </c>
      <c r="L51" s="78">
        <v>0.2215</v>
      </c>
      <c r="M51" s="79">
        <f t="shared" si="0"/>
        <v>81.11</v>
      </c>
      <c r="N51" s="79">
        <f t="shared" si="8"/>
        <v>0</v>
      </c>
      <c r="O51" s="79">
        <f t="shared" si="9"/>
        <v>0</v>
      </c>
      <c r="P51" s="79">
        <f t="shared" si="3"/>
        <v>0</v>
      </c>
      <c r="Q51" s="80">
        <f t="shared" si="10"/>
        <v>0</v>
      </c>
      <c r="R51" s="74"/>
      <c r="S51" s="15"/>
      <c r="T51" s="15" t="str">
        <f t="shared" si="5"/>
        <v>1.40</v>
      </c>
      <c r="U51" s="15" t="b">
        <f t="shared" si="11"/>
        <v>0</v>
      </c>
      <c r="V51" s="15"/>
      <c r="W51" s="15"/>
      <c r="X51" s="15"/>
      <c r="Y51" s="15"/>
      <c r="Z51" s="16"/>
    </row>
    <row r="52" spans="1:26" ht="18.75" customHeight="1" x14ac:dyDescent="0.2">
      <c r="A52" s="11"/>
      <c r="B52" s="83" t="s">
        <v>447</v>
      </c>
      <c r="C52" s="82" t="s">
        <v>76</v>
      </c>
      <c r="D52" s="135" t="s">
        <v>3</v>
      </c>
      <c r="E52" s="77" t="s">
        <v>274</v>
      </c>
      <c r="F52" s="139" t="s">
        <v>8</v>
      </c>
      <c r="G52" s="140"/>
      <c r="H52" s="141">
        <v>90.45</v>
      </c>
      <c r="I52" s="141">
        <v>113.67</v>
      </c>
      <c r="J52" s="141">
        <v>87.69</v>
      </c>
      <c r="K52" s="141">
        <f t="shared" si="7"/>
        <v>291.81</v>
      </c>
      <c r="L52" s="78">
        <v>0.2215</v>
      </c>
      <c r="M52" s="79">
        <f t="shared" si="0"/>
        <v>356.44</v>
      </c>
      <c r="N52" s="79">
        <f t="shared" si="8"/>
        <v>0</v>
      </c>
      <c r="O52" s="79">
        <f t="shared" si="9"/>
        <v>0</v>
      </c>
      <c r="P52" s="79">
        <f t="shared" si="3"/>
        <v>0</v>
      </c>
      <c r="Q52" s="80">
        <f t="shared" si="10"/>
        <v>0</v>
      </c>
      <c r="R52" s="74"/>
      <c r="S52" s="15"/>
      <c r="T52" s="15" t="str">
        <f t="shared" si="5"/>
        <v>1.41</v>
      </c>
      <c r="U52" s="15" t="b">
        <f t="shared" si="11"/>
        <v>0</v>
      </c>
      <c r="V52" s="15"/>
      <c r="W52" s="15"/>
      <c r="X52" s="15"/>
      <c r="Y52" s="15"/>
      <c r="Z52" s="16"/>
    </row>
    <row r="53" spans="1:26" ht="6" customHeight="1" x14ac:dyDescent="0.2">
      <c r="A53" s="11"/>
      <c r="B53" s="83"/>
      <c r="C53" s="81"/>
      <c r="D53" s="142"/>
      <c r="E53" s="143"/>
      <c r="F53" s="81"/>
      <c r="G53" s="85"/>
      <c r="H53" s="85"/>
      <c r="I53" s="85"/>
      <c r="J53" s="85"/>
      <c r="K53" s="85"/>
      <c r="L53" s="84"/>
      <c r="M53" s="85"/>
      <c r="N53" s="85"/>
      <c r="O53" s="79"/>
      <c r="P53" s="79"/>
      <c r="Q53" s="80"/>
      <c r="R53" s="86"/>
      <c r="S53" s="62"/>
      <c r="T53" s="62"/>
      <c r="U53" s="62"/>
      <c r="V53" s="62"/>
      <c r="W53" s="62"/>
      <c r="X53" s="62"/>
      <c r="Y53" s="62"/>
      <c r="Z53" s="59"/>
    </row>
    <row r="54" spans="1:26" ht="13.5" customHeight="1" x14ac:dyDescent="0.2">
      <c r="A54" s="11"/>
      <c r="B54" s="144"/>
      <c r="C54" s="145"/>
      <c r="D54" s="145"/>
      <c r="E54" s="145"/>
      <c r="F54" s="145"/>
      <c r="G54" s="145"/>
      <c r="H54" s="145"/>
      <c r="I54" s="145"/>
      <c r="J54" s="145"/>
      <c r="K54" s="145"/>
      <c r="L54" s="67"/>
      <c r="M54" s="87" t="str">
        <f>CONCATENATE("Subtotal ",E11)</f>
        <v>Subtotal SERVIÇOS PRELIMINARES</v>
      </c>
      <c r="N54" s="88">
        <f>SUM(N12:N52)</f>
        <v>0</v>
      </c>
      <c r="O54" s="88">
        <f>SUM(O12:O52)</f>
        <v>0</v>
      </c>
      <c r="P54" s="88">
        <f>SUM(P12:P52)</f>
        <v>0</v>
      </c>
      <c r="Q54" s="89">
        <f>SUM(Q12:Q52)</f>
        <v>0</v>
      </c>
      <c r="R54" s="90"/>
      <c r="S54" s="15">
        <v>1</v>
      </c>
      <c r="T54" s="15"/>
      <c r="U54" s="15"/>
      <c r="V54" s="74">
        <f>SUM(N54:P54)</f>
        <v>0</v>
      </c>
      <c r="W54" s="15" t="str">
        <f>IF(V54&lt;&gt;Q54,"erro","ok")</f>
        <v>ok</v>
      </c>
      <c r="X54" s="15"/>
      <c r="Y54" s="15"/>
      <c r="Z54" s="16"/>
    </row>
    <row r="55" spans="1:26" ht="6" customHeight="1" x14ac:dyDescent="0.2">
      <c r="A55" s="59"/>
      <c r="B55" s="91"/>
      <c r="C55" s="92"/>
      <c r="D55" s="93"/>
      <c r="E55" s="93"/>
      <c r="F55" s="92"/>
      <c r="G55" s="92"/>
      <c r="H55" s="92"/>
      <c r="I55" s="92"/>
      <c r="J55" s="92"/>
      <c r="K55" s="92"/>
      <c r="L55" s="62"/>
      <c r="M55" s="92"/>
      <c r="N55" s="92"/>
      <c r="O55" s="92"/>
      <c r="P55" s="92"/>
      <c r="Q55" s="94"/>
      <c r="R55" s="15"/>
      <c r="S55" s="15"/>
      <c r="T55" s="15">
        <f t="shared" ref="T55:T58" si="12">B55</f>
        <v>0</v>
      </c>
      <c r="U55" s="15">
        <f t="shared" ref="U55:U58" si="13">IF(J55=0,Q55-O55-(TRUNC(TRUNC(H55*(1+L55),2)*G55,2)))</f>
        <v>0</v>
      </c>
      <c r="V55" s="15"/>
      <c r="W55" s="15"/>
      <c r="X55" s="15"/>
      <c r="Y55" s="15"/>
      <c r="Z55" s="16"/>
    </row>
    <row r="56" spans="1:26" ht="15" customHeight="1" x14ac:dyDescent="0.2">
      <c r="A56" s="11"/>
      <c r="B56" s="64">
        <v>2</v>
      </c>
      <c r="C56" s="65"/>
      <c r="D56" s="65"/>
      <c r="E56" s="66" t="s">
        <v>77</v>
      </c>
      <c r="F56" s="66"/>
      <c r="G56" s="66"/>
      <c r="H56" s="66"/>
      <c r="I56" s="66"/>
      <c r="J56" s="66"/>
      <c r="K56" s="66"/>
      <c r="L56" s="67"/>
      <c r="M56" s="66"/>
      <c r="N56" s="66"/>
      <c r="O56" s="66"/>
      <c r="P56" s="66"/>
      <c r="Q56" s="68">
        <f>Q60</f>
        <v>0</v>
      </c>
      <c r="R56" s="15"/>
      <c r="S56" s="15"/>
      <c r="T56" s="15">
        <f t="shared" si="12"/>
        <v>2</v>
      </c>
      <c r="U56" s="95">
        <f t="shared" si="13"/>
        <v>0</v>
      </c>
      <c r="V56" s="15"/>
      <c r="W56" s="15"/>
      <c r="X56" s="15"/>
      <c r="Y56" s="15"/>
      <c r="Z56" s="16"/>
    </row>
    <row r="57" spans="1:26" ht="18.75" customHeight="1" x14ac:dyDescent="0.2">
      <c r="A57" s="96"/>
      <c r="B57" s="75" t="s">
        <v>448</v>
      </c>
      <c r="C57" s="76" t="s">
        <v>78</v>
      </c>
      <c r="D57" s="138" t="s">
        <v>3</v>
      </c>
      <c r="E57" s="77" t="s">
        <v>275</v>
      </c>
      <c r="F57" s="139" t="s">
        <v>8</v>
      </c>
      <c r="G57" s="140"/>
      <c r="H57" s="141">
        <v>16.940000000000001</v>
      </c>
      <c r="I57" s="141">
        <v>6.78</v>
      </c>
      <c r="J57" s="141">
        <v>14.4</v>
      </c>
      <c r="K57" s="141">
        <f t="shared" ref="K57:K58" si="14">H57+I57+J57</f>
        <v>38.120000000000005</v>
      </c>
      <c r="L57" s="78">
        <v>0.2215</v>
      </c>
      <c r="M57" s="79">
        <f t="shared" ref="M57:M58" si="15">IF(L57="-",K57,(TRUNC(K57*(1+L57),2)))</f>
        <v>46.56</v>
      </c>
      <c r="N57" s="79">
        <f t="shared" ref="N57:N58" si="16">IF(H57=0,0,IF(H57=0,0,IF($L57&lt;&gt;"-",IFERROR(TRUNC(TRUNC((H57*(1+$L57)),2)*$G57,2)+U57,0),IFERROR(TRUNC(H57*$G57,2),0))))</f>
        <v>0</v>
      </c>
      <c r="O57" s="79">
        <f t="shared" ref="O57:O58" si="17">IF(AND($H57=0,$J57=0),$Q57,IF(I57=0,0,IF($L57&lt;&gt;"-",IFERROR(TRUNC(TRUNC((I57*(1+$L57)),2)*$G57,2),0),IFERROR(TRUNC(I57*$G57,2),0))))</f>
        <v>0</v>
      </c>
      <c r="P57" s="79">
        <f t="shared" ref="P57:P58" si="18">IF(J57=0,0,Q57-O57-N57)</f>
        <v>0</v>
      </c>
      <c r="Q57" s="80">
        <f t="shared" ref="Q57:Q58" si="19">IFERROR(ROUND(ROUND(M57,2)*ROUND(G57,2),2),0)</f>
        <v>0</v>
      </c>
      <c r="R57" s="97"/>
      <c r="S57" s="97"/>
      <c r="T57" s="15" t="str">
        <f t="shared" si="12"/>
        <v>2.1</v>
      </c>
      <c r="U57" s="15" t="b">
        <f t="shared" si="13"/>
        <v>0</v>
      </c>
      <c r="V57" s="97"/>
      <c r="W57" s="97"/>
      <c r="X57" s="97"/>
      <c r="Y57" s="97"/>
      <c r="Z57" s="98"/>
    </row>
    <row r="58" spans="1:26" ht="18.75" customHeight="1" x14ac:dyDescent="0.2">
      <c r="A58" s="96"/>
      <c r="B58" s="75" t="s">
        <v>449</v>
      </c>
      <c r="C58" s="76" t="s">
        <v>79</v>
      </c>
      <c r="D58" s="138" t="s">
        <v>3</v>
      </c>
      <c r="E58" s="77" t="s">
        <v>276</v>
      </c>
      <c r="F58" s="139" t="s">
        <v>6</v>
      </c>
      <c r="G58" s="140"/>
      <c r="H58" s="141">
        <v>36.549999999999997</v>
      </c>
      <c r="I58" s="141">
        <v>31.62</v>
      </c>
      <c r="J58" s="141">
        <v>0</v>
      </c>
      <c r="K58" s="141">
        <f t="shared" si="14"/>
        <v>68.17</v>
      </c>
      <c r="L58" s="78">
        <v>0.2215</v>
      </c>
      <c r="M58" s="79">
        <f t="shared" si="15"/>
        <v>83.26</v>
      </c>
      <c r="N58" s="79">
        <f t="shared" si="16"/>
        <v>0</v>
      </c>
      <c r="O58" s="79">
        <f t="shared" si="17"/>
        <v>0</v>
      </c>
      <c r="P58" s="79">
        <f t="shared" si="18"/>
        <v>0</v>
      </c>
      <c r="Q58" s="80">
        <f t="shared" si="19"/>
        <v>0</v>
      </c>
      <c r="R58" s="97"/>
      <c r="S58" s="97"/>
      <c r="T58" s="15" t="str">
        <f t="shared" si="12"/>
        <v>2.2</v>
      </c>
      <c r="U58" s="74">
        <f t="shared" si="13"/>
        <v>0</v>
      </c>
      <c r="V58" s="97"/>
      <c r="W58" s="97"/>
      <c r="X58" s="97"/>
      <c r="Y58" s="97"/>
      <c r="Z58" s="98"/>
    </row>
    <row r="59" spans="1:26" s="104" customFormat="1" ht="6" customHeight="1" x14ac:dyDescent="0.2">
      <c r="A59" s="99"/>
      <c r="B59" s="81"/>
      <c r="C59" s="81"/>
      <c r="D59" s="142"/>
      <c r="E59" s="143"/>
      <c r="F59" s="81"/>
      <c r="G59" s="85"/>
      <c r="H59" s="85"/>
      <c r="I59" s="85"/>
      <c r="J59" s="85"/>
      <c r="K59" s="146"/>
      <c r="L59" s="100"/>
      <c r="M59" s="85"/>
      <c r="N59" s="85"/>
      <c r="O59" s="85"/>
      <c r="P59" s="85"/>
      <c r="Q59" s="85"/>
      <c r="R59" s="101"/>
      <c r="S59" s="101"/>
      <c r="T59" s="102"/>
      <c r="U59" s="103"/>
      <c r="V59" s="101"/>
      <c r="W59" s="101"/>
      <c r="X59" s="101"/>
      <c r="Y59" s="101"/>
      <c r="Z59" s="99"/>
    </row>
    <row r="60" spans="1:26" ht="15" customHeight="1" x14ac:dyDescent="0.2">
      <c r="A60" s="11"/>
      <c r="B60" s="144"/>
      <c r="C60" s="145"/>
      <c r="D60" s="145"/>
      <c r="E60" s="145"/>
      <c r="F60" s="145"/>
      <c r="G60" s="145"/>
      <c r="H60" s="145"/>
      <c r="I60" s="145"/>
      <c r="J60" s="145"/>
      <c r="K60" s="145"/>
      <c r="L60" s="67"/>
      <c r="M60" s="87" t="str">
        <f>CONCATENATE("Subtotal ",E56)</f>
        <v>Subtotal REMOÇÕES - SERVIÇOS INICIAIS</v>
      </c>
      <c r="N60" s="88">
        <f>SUM(N57:N58)</f>
        <v>0</v>
      </c>
      <c r="O60" s="88">
        <f>SUM(O57:O58)</f>
        <v>0</v>
      </c>
      <c r="P60" s="88">
        <f>SUM(P57:P58)</f>
        <v>0</v>
      </c>
      <c r="Q60" s="89">
        <f>SUM(Q57:Q58)</f>
        <v>0</v>
      </c>
      <c r="R60" s="90"/>
      <c r="S60" s="15">
        <v>1</v>
      </c>
      <c r="T60" s="15"/>
      <c r="U60" s="15"/>
      <c r="V60" s="74">
        <f>SUM(N60:P60)</f>
        <v>0</v>
      </c>
      <c r="W60" s="15" t="str">
        <f>IF(V60&lt;&gt;Q60,"erro","ok")</f>
        <v>ok</v>
      </c>
      <c r="X60" s="15"/>
      <c r="Y60" s="15"/>
      <c r="Z60" s="16"/>
    </row>
    <row r="61" spans="1:26" ht="6" customHeight="1" x14ac:dyDescent="0.2">
      <c r="A61" s="59"/>
      <c r="B61" s="91"/>
      <c r="C61" s="92"/>
      <c r="D61" s="93"/>
      <c r="E61" s="93"/>
      <c r="F61" s="92"/>
      <c r="G61" s="92"/>
      <c r="H61" s="92"/>
      <c r="I61" s="92"/>
      <c r="J61" s="92"/>
      <c r="K61" s="92"/>
      <c r="L61" s="62"/>
      <c r="M61" s="92"/>
      <c r="N61" s="92"/>
      <c r="O61" s="92"/>
      <c r="P61" s="92"/>
      <c r="Q61" s="94"/>
      <c r="R61" s="15"/>
      <c r="S61" s="15"/>
      <c r="T61" s="15">
        <f t="shared" ref="T61:T66" si="20">B61</f>
        <v>0</v>
      </c>
      <c r="U61" s="15">
        <f t="shared" ref="U61:U66" si="21">IF(J61=0,Q61-O61-(TRUNC(TRUNC(H61*(1+L61),2)*G61,2)))</f>
        <v>0</v>
      </c>
      <c r="V61" s="15"/>
      <c r="W61" s="15"/>
      <c r="X61" s="15"/>
      <c r="Y61" s="15"/>
      <c r="Z61" s="16"/>
    </row>
    <row r="62" spans="1:26" ht="15" customHeight="1" x14ac:dyDescent="0.2">
      <c r="A62" s="11"/>
      <c r="B62" s="64">
        <v>3</v>
      </c>
      <c r="C62" s="65"/>
      <c r="D62" s="65"/>
      <c r="E62" s="66" t="s">
        <v>80</v>
      </c>
      <c r="F62" s="66"/>
      <c r="G62" s="66"/>
      <c r="H62" s="66"/>
      <c r="I62" s="66"/>
      <c r="J62" s="66"/>
      <c r="K62" s="66"/>
      <c r="L62" s="67"/>
      <c r="M62" s="66"/>
      <c r="N62" s="66"/>
      <c r="O62" s="66"/>
      <c r="P62" s="66"/>
      <c r="Q62" s="68">
        <f>Q68</f>
        <v>0</v>
      </c>
      <c r="R62" s="15"/>
      <c r="S62" s="15"/>
      <c r="T62" s="15">
        <f t="shared" si="20"/>
        <v>3</v>
      </c>
      <c r="U62" s="95">
        <f t="shared" si="21"/>
        <v>0</v>
      </c>
      <c r="V62" s="15"/>
      <c r="W62" s="15"/>
      <c r="X62" s="15"/>
      <c r="Y62" s="15"/>
      <c r="Z62" s="16"/>
    </row>
    <row r="63" spans="1:26" ht="18.75" customHeight="1" x14ac:dyDescent="0.2">
      <c r="A63" s="96"/>
      <c r="B63" s="75" t="s">
        <v>450</v>
      </c>
      <c r="C63" s="139" t="s">
        <v>81</v>
      </c>
      <c r="D63" s="138" t="s">
        <v>3</v>
      </c>
      <c r="E63" s="77" t="s">
        <v>277</v>
      </c>
      <c r="F63" s="139" t="s">
        <v>7</v>
      </c>
      <c r="G63" s="140"/>
      <c r="H63" s="141">
        <v>1143.44</v>
      </c>
      <c r="I63" s="141">
        <v>0</v>
      </c>
      <c r="J63" s="141">
        <v>0</v>
      </c>
      <c r="K63" s="141">
        <f t="shared" ref="K63:K66" si="22">H63+I63+J63</f>
        <v>1143.44</v>
      </c>
      <c r="L63" s="78">
        <v>0.13700000000000001</v>
      </c>
      <c r="M63" s="79">
        <f t="shared" ref="M63:M66" si="23">IF(L63="-",K63,(TRUNC(K63*(1+L63),2)))</f>
        <v>1300.0899999999999</v>
      </c>
      <c r="N63" s="79">
        <f t="shared" ref="N63:N66" si="24">IF(H63=0,0,IF(H63=0,0,IF($L63&lt;&gt;"-",IFERROR(TRUNC(TRUNC((H63*(1+$L63)),2)*$G63,2)+U63,0),IFERROR(TRUNC(H63*$G63,2),0))))</f>
        <v>0</v>
      </c>
      <c r="O63" s="79">
        <f t="shared" ref="O63:O66" si="25">IF(AND($H63=0,$J63=0),$Q63,IF(I63=0,0,IF($L63&lt;&gt;"-",IFERROR(TRUNC(TRUNC((I63*(1+$L63)),2)*$G63,2),0),IFERROR(TRUNC(I63*$G63,2),0))))</f>
        <v>0</v>
      </c>
      <c r="P63" s="79">
        <f t="shared" ref="P63:P66" si="26">IF(J63=0,0,Q63-O63-N63)</f>
        <v>0</v>
      </c>
      <c r="Q63" s="80">
        <f t="shared" ref="Q63:Q66" si="27">IFERROR(ROUND(ROUND(M63,2)*ROUND(G63,2),2),0)</f>
        <v>0</v>
      </c>
      <c r="R63" s="97"/>
      <c r="S63" s="97"/>
      <c r="T63" s="15" t="str">
        <f t="shared" si="20"/>
        <v>3.1</v>
      </c>
      <c r="U63" s="74">
        <f t="shared" si="21"/>
        <v>0</v>
      </c>
      <c r="V63" s="97"/>
      <c r="W63" s="97"/>
      <c r="X63" s="97"/>
      <c r="Y63" s="97"/>
      <c r="Z63" s="98"/>
    </row>
    <row r="64" spans="1:26" ht="18.75" customHeight="1" x14ac:dyDescent="0.2">
      <c r="A64" s="96"/>
      <c r="B64" s="75" t="s">
        <v>451</v>
      </c>
      <c r="C64" s="139" t="s">
        <v>82</v>
      </c>
      <c r="D64" s="138" t="s">
        <v>3</v>
      </c>
      <c r="E64" s="77" t="s">
        <v>278</v>
      </c>
      <c r="F64" s="139" t="s">
        <v>7</v>
      </c>
      <c r="G64" s="140"/>
      <c r="H64" s="141">
        <v>1143.44</v>
      </c>
      <c r="I64" s="141">
        <v>0</v>
      </c>
      <c r="J64" s="141">
        <v>0</v>
      </c>
      <c r="K64" s="141">
        <f t="shared" si="22"/>
        <v>1143.44</v>
      </c>
      <c r="L64" s="78">
        <v>0.13700000000000001</v>
      </c>
      <c r="M64" s="79">
        <f t="shared" si="23"/>
        <v>1300.0899999999999</v>
      </c>
      <c r="N64" s="79">
        <f t="shared" si="24"/>
        <v>0</v>
      </c>
      <c r="O64" s="79">
        <f t="shared" si="25"/>
        <v>0</v>
      </c>
      <c r="P64" s="79">
        <f t="shared" si="26"/>
        <v>0</v>
      </c>
      <c r="Q64" s="80">
        <f t="shared" si="27"/>
        <v>0</v>
      </c>
      <c r="R64" s="97"/>
      <c r="S64" s="97"/>
      <c r="T64" s="15" t="str">
        <f t="shared" si="20"/>
        <v>3.2</v>
      </c>
      <c r="U64" s="74">
        <f t="shared" si="21"/>
        <v>0</v>
      </c>
      <c r="V64" s="97"/>
      <c r="W64" s="97"/>
      <c r="X64" s="97"/>
      <c r="Y64" s="97"/>
      <c r="Z64" s="98"/>
    </row>
    <row r="65" spans="1:26" ht="18.75" customHeight="1" x14ac:dyDescent="0.2">
      <c r="A65" s="96"/>
      <c r="B65" s="75" t="s">
        <v>452</v>
      </c>
      <c r="C65" s="139" t="s">
        <v>83</v>
      </c>
      <c r="D65" s="138" t="s">
        <v>3</v>
      </c>
      <c r="E65" s="77" t="s">
        <v>279</v>
      </c>
      <c r="F65" s="139" t="s">
        <v>7</v>
      </c>
      <c r="G65" s="140"/>
      <c r="H65" s="141">
        <v>1143.44</v>
      </c>
      <c r="I65" s="141">
        <v>0</v>
      </c>
      <c r="J65" s="141">
        <v>0</v>
      </c>
      <c r="K65" s="141">
        <f t="shared" si="22"/>
        <v>1143.44</v>
      </c>
      <c r="L65" s="78">
        <v>0.13700000000000001</v>
      </c>
      <c r="M65" s="79">
        <f t="shared" si="23"/>
        <v>1300.0899999999999</v>
      </c>
      <c r="N65" s="79">
        <f t="shared" si="24"/>
        <v>0</v>
      </c>
      <c r="O65" s="79">
        <f t="shared" si="25"/>
        <v>0</v>
      </c>
      <c r="P65" s="79">
        <f t="shared" si="26"/>
        <v>0</v>
      </c>
      <c r="Q65" s="80">
        <f t="shared" si="27"/>
        <v>0</v>
      </c>
      <c r="R65" s="97"/>
      <c r="S65" s="97"/>
      <c r="T65" s="15" t="str">
        <f t="shared" si="20"/>
        <v>3.3</v>
      </c>
      <c r="U65" s="74">
        <f t="shared" si="21"/>
        <v>0</v>
      </c>
      <c r="V65" s="97"/>
      <c r="W65" s="97"/>
      <c r="X65" s="97"/>
      <c r="Y65" s="97"/>
      <c r="Z65" s="98"/>
    </row>
    <row r="66" spans="1:26" ht="18.75" customHeight="1" x14ac:dyDescent="0.2">
      <c r="A66" s="96"/>
      <c r="B66" s="75" t="s">
        <v>453</v>
      </c>
      <c r="C66" s="139" t="s">
        <v>84</v>
      </c>
      <c r="D66" s="138" t="s">
        <v>3</v>
      </c>
      <c r="E66" s="77" t="s">
        <v>280</v>
      </c>
      <c r="F66" s="139" t="s">
        <v>4</v>
      </c>
      <c r="G66" s="140"/>
      <c r="H66" s="141">
        <v>0</v>
      </c>
      <c r="I66" s="141">
        <v>5.15</v>
      </c>
      <c r="J66" s="141">
        <v>3.37</v>
      </c>
      <c r="K66" s="141">
        <f t="shared" si="22"/>
        <v>8.52</v>
      </c>
      <c r="L66" s="78">
        <v>0.2215</v>
      </c>
      <c r="M66" s="79">
        <f t="shared" si="23"/>
        <v>10.4</v>
      </c>
      <c r="N66" s="79">
        <f t="shared" si="24"/>
        <v>0</v>
      </c>
      <c r="O66" s="79">
        <f t="shared" si="25"/>
        <v>0</v>
      </c>
      <c r="P66" s="79">
        <f t="shared" si="26"/>
        <v>0</v>
      </c>
      <c r="Q66" s="80">
        <f t="shared" si="27"/>
        <v>0</v>
      </c>
      <c r="R66" s="97"/>
      <c r="S66" s="97"/>
      <c r="T66" s="15" t="str">
        <f t="shared" si="20"/>
        <v>3.4</v>
      </c>
      <c r="U66" s="15" t="b">
        <f t="shared" si="21"/>
        <v>0</v>
      </c>
      <c r="V66" s="97"/>
      <c r="W66" s="97"/>
      <c r="X66" s="97"/>
      <c r="Y66" s="97"/>
      <c r="Z66" s="98"/>
    </row>
    <row r="67" spans="1:26" s="104" customFormat="1" ht="6" customHeight="1" x14ac:dyDescent="0.2">
      <c r="A67" s="99"/>
      <c r="B67" s="81"/>
      <c r="C67" s="81"/>
      <c r="D67" s="147"/>
      <c r="E67" s="148"/>
      <c r="F67" s="81"/>
      <c r="G67" s="85"/>
      <c r="H67" s="85"/>
      <c r="I67" s="85"/>
      <c r="J67" s="85"/>
      <c r="K67" s="146"/>
      <c r="L67" s="100"/>
      <c r="M67" s="85"/>
      <c r="N67" s="85"/>
      <c r="O67" s="79"/>
      <c r="P67" s="79"/>
      <c r="Q67" s="80"/>
      <c r="R67" s="101"/>
      <c r="S67" s="101"/>
      <c r="T67" s="102"/>
      <c r="U67" s="102"/>
      <c r="V67" s="101"/>
      <c r="W67" s="101"/>
      <c r="X67" s="101"/>
      <c r="Y67" s="101"/>
      <c r="Z67" s="99"/>
    </row>
    <row r="68" spans="1:26" ht="15" customHeight="1" x14ac:dyDescent="0.2">
      <c r="A68" s="11"/>
      <c r="B68" s="144"/>
      <c r="C68" s="145"/>
      <c r="D68" s="145"/>
      <c r="E68" s="145"/>
      <c r="F68" s="145"/>
      <c r="G68" s="145"/>
      <c r="H68" s="145"/>
      <c r="I68" s="145"/>
      <c r="J68" s="145"/>
      <c r="K68" s="145"/>
      <c r="L68" s="67"/>
      <c r="M68" s="87" t="str">
        <f>CONCATENATE("Subtotal ",E62)</f>
        <v>Subtotal INSTALAÇÕES PROVISÓRIAS</v>
      </c>
      <c r="N68" s="88">
        <f>SUM(N63:N66)</f>
        <v>0</v>
      </c>
      <c r="O68" s="88">
        <f>SUM(O63:O66)</f>
        <v>0</v>
      </c>
      <c r="P68" s="88">
        <f>SUM(P63:P66)</f>
        <v>0</v>
      </c>
      <c r="Q68" s="89">
        <f>SUM(Q63:Q66)</f>
        <v>0</v>
      </c>
      <c r="R68" s="90"/>
      <c r="S68" s="15">
        <v>1</v>
      </c>
      <c r="T68" s="15"/>
      <c r="U68" s="15"/>
      <c r="V68" s="74">
        <f>SUM(N68:P68)</f>
        <v>0</v>
      </c>
      <c r="W68" s="15" t="str">
        <f>IF(V68&lt;&gt;Q68,"erro","ok")</f>
        <v>ok</v>
      </c>
      <c r="X68" s="15"/>
      <c r="Y68" s="15"/>
      <c r="Z68" s="16"/>
    </row>
    <row r="69" spans="1:26" ht="6" customHeight="1" x14ac:dyDescent="0.2">
      <c r="A69" s="59"/>
      <c r="B69" s="91"/>
      <c r="C69" s="92"/>
      <c r="D69" s="93"/>
      <c r="E69" s="93"/>
      <c r="F69" s="92"/>
      <c r="G69" s="92"/>
      <c r="H69" s="92"/>
      <c r="I69" s="92"/>
      <c r="J69" s="92"/>
      <c r="K69" s="92"/>
      <c r="L69" s="62"/>
      <c r="M69" s="92"/>
      <c r="N69" s="92"/>
      <c r="O69" s="92"/>
      <c r="P69" s="92"/>
      <c r="Q69" s="94"/>
      <c r="R69" s="15"/>
      <c r="S69" s="15"/>
      <c r="T69" s="15">
        <f t="shared" ref="T69:T73" si="28">B69</f>
        <v>0</v>
      </c>
      <c r="U69" s="15">
        <f t="shared" ref="U69:U73" si="29">IF(J69=0,Q69-O69-(TRUNC(TRUNC(H69*(1+L69),2)*G69,2)))</f>
        <v>0</v>
      </c>
      <c r="V69" s="15"/>
      <c r="W69" s="15"/>
      <c r="X69" s="15"/>
      <c r="Y69" s="15"/>
      <c r="Z69" s="16"/>
    </row>
    <row r="70" spans="1:26" ht="15" customHeight="1" x14ac:dyDescent="0.2">
      <c r="A70" s="11"/>
      <c r="B70" s="64">
        <v>4</v>
      </c>
      <c r="C70" s="65"/>
      <c r="D70" s="65"/>
      <c r="E70" s="66" t="s">
        <v>25</v>
      </c>
      <c r="F70" s="66"/>
      <c r="G70" s="66"/>
      <c r="H70" s="66"/>
      <c r="I70" s="66"/>
      <c r="J70" s="66"/>
      <c r="K70" s="66"/>
      <c r="L70" s="67"/>
      <c r="M70" s="66"/>
      <c r="N70" s="66"/>
      <c r="O70" s="66"/>
      <c r="P70" s="66"/>
      <c r="Q70" s="68">
        <f>Q75</f>
        <v>0</v>
      </c>
      <c r="R70" s="15"/>
      <c r="S70" s="15"/>
      <c r="T70" s="15">
        <f t="shared" si="28"/>
        <v>4</v>
      </c>
      <c r="U70" s="95">
        <f t="shared" si="29"/>
        <v>0</v>
      </c>
      <c r="V70" s="15"/>
      <c r="W70" s="15"/>
      <c r="X70" s="15"/>
      <c r="Y70" s="15"/>
      <c r="Z70" s="16"/>
    </row>
    <row r="71" spans="1:26" ht="18.75" customHeight="1" x14ac:dyDescent="0.2">
      <c r="A71" s="96"/>
      <c r="B71" s="75" t="s">
        <v>454</v>
      </c>
      <c r="C71" s="139">
        <v>90777</v>
      </c>
      <c r="D71" s="138" t="s">
        <v>1</v>
      </c>
      <c r="E71" s="105" t="s">
        <v>404</v>
      </c>
      <c r="F71" s="139" t="s">
        <v>2</v>
      </c>
      <c r="G71" s="140"/>
      <c r="H71" s="141">
        <v>0</v>
      </c>
      <c r="I71" s="141">
        <v>94.47</v>
      </c>
      <c r="J71" s="141">
        <v>1.7</v>
      </c>
      <c r="K71" s="141">
        <f t="shared" ref="K71:K73" si="30">H71+I71+J71</f>
        <v>96.17</v>
      </c>
      <c r="L71" s="78">
        <v>0.2215</v>
      </c>
      <c r="M71" s="79">
        <f t="shared" ref="M71:M73" si="31">IF(L71="-",K71,(TRUNC(K71*(1+L71),2)))</f>
        <v>117.47</v>
      </c>
      <c r="N71" s="79">
        <f t="shared" ref="N71:N73" si="32">IF(H71=0,0,IF(H71=0,0,IF($L71&lt;&gt;"-",IFERROR(TRUNC(TRUNC((H71*(1+$L71)),2)*$G71,2)+U71,0),IFERROR(TRUNC(H71*$G71,2),0))))</f>
        <v>0</v>
      </c>
      <c r="O71" s="79">
        <f t="shared" ref="O71:O73" si="33">IF(AND($H71=0,$J71=0),$Q71,IF(I71=0,0,IF($L71&lt;&gt;"-",IFERROR(TRUNC(TRUNC((I71*(1+$L71)),2)*$G71,2),0),IFERROR(TRUNC(I71*$G71,2),0))))</f>
        <v>0</v>
      </c>
      <c r="P71" s="79">
        <f t="shared" ref="P71:P73" si="34">IF(J71=0,0,Q71-O71-N71)</f>
        <v>0</v>
      </c>
      <c r="Q71" s="80">
        <f t="shared" ref="Q71:Q73" si="35">IFERROR(ROUND(ROUND(M71,2)*ROUND(G71,2),2),0)</f>
        <v>0</v>
      </c>
      <c r="R71" s="97"/>
      <c r="S71" s="97"/>
      <c r="T71" s="15" t="str">
        <f t="shared" si="28"/>
        <v>4.1</v>
      </c>
      <c r="U71" s="74" t="b">
        <f t="shared" si="29"/>
        <v>0</v>
      </c>
      <c r="V71" s="97"/>
      <c r="W71" s="97"/>
      <c r="X71" s="97"/>
      <c r="Y71" s="97"/>
      <c r="Z71" s="98"/>
    </row>
    <row r="72" spans="1:26" ht="18.75" customHeight="1" x14ac:dyDescent="0.2">
      <c r="A72" s="96"/>
      <c r="B72" s="75" t="s">
        <v>455</v>
      </c>
      <c r="C72" s="76">
        <v>100534</v>
      </c>
      <c r="D72" s="138" t="s">
        <v>1</v>
      </c>
      <c r="E72" s="77" t="s">
        <v>406</v>
      </c>
      <c r="F72" s="139" t="s">
        <v>7</v>
      </c>
      <c r="G72" s="140"/>
      <c r="H72" s="141">
        <v>0</v>
      </c>
      <c r="I72" s="141">
        <v>3905.86</v>
      </c>
      <c r="J72" s="141">
        <v>334.66</v>
      </c>
      <c r="K72" s="141">
        <f t="shared" si="30"/>
        <v>4240.5200000000004</v>
      </c>
      <c r="L72" s="78">
        <v>0.2215</v>
      </c>
      <c r="M72" s="79">
        <f t="shared" si="31"/>
        <v>5179.79</v>
      </c>
      <c r="N72" s="79">
        <f t="shared" si="32"/>
        <v>0</v>
      </c>
      <c r="O72" s="79">
        <f t="shared" si="33"/>
        <v>0</v>
      </c>
      <c r="P72" s="79">
        <f t="shared" si="34"/>
        <v>0</v>
      </c>
      <c r="Q72" s="80">
        <f t="shared" si="35"/>
        <v>0</v>
      </c>
      <c r="R72" s="97"/>
      <c r="S72" s="97"/>
      <c r="T72" s="15" t="str">
        <f t="shared" si="28"/>
        <v>4.2</v>
      </c>
      <c r="U72" s="15" t="b">
        <f t="shared" si="29"/>
        <v>0</v>
      </c>
      <c r="V72" s="97"/>
      <c r="W72" s="97"/>
      <c r="X72" s="97"/>
      <c r="Y72" s="97"/>
      <c r="Z72" s="98"/>
    </row>
    <row r="73" spans="1:26" ht="18.75" customHeight="1" x14ac:dyDescent="0.2">
      <c r="A73" s="96"/>
      <c r="B73" s="75" t="s">
        <v>456</v>
      </c>
      <c r="C73" s="76">
        <v>93572</v>
      </c>
      <c r="D73" s="138" t="s">
        <v>1</v>
      </c>
      <c r="E73" s="77" t="s">
        <v>405</v>
      </c>
      <c r="F73" s="139" t="s">
        <v>7</v>
      </c>
      <c r="G73" s="140"/>
      <c r="H73" s="141">
        <v>0</v>
      </c>
      <c r="I73" s="141">
        <v>9901.49</v>
      </c>
      <c r="J73" s="141">
        <v>411.42</v>
      </c>
      <c r="K73" s="141">
        <f t="shared" si="30"/>
        <v>10312.91</v>
      </c>
      <c r="L73" s="78">
        <v>0.2215</v>
      </c>
      <c r="M73" s="79">
        <f t="shared" si="31"/>
        <v>12597.21</v>
      </c>
      <c r="N73" s="79">
        <f t="shared" si="32"/>
        <v>0</v>
      </c>
      <c r="O73" s="79">
        <f t="shared" si="33"/>
        <v>0</v>
      </c>
      <c r="P73" s="79">
        <f t="shared" si="34"/>
        <v>0</v>
      </c>
      <c r="Q73" s="80">
        <f t="shared" si="35"/>
        <v>0</v>
      </c>
      <c r="R73" s="97"/>
      <c r="S73" s="97"/>
      <c r="T73" s="15" t="str">
        <f t="shared" si="28"/>
        <v>4.3</v>
      </c>
      <c r="U73" s="15" t="b">
        <f t="shared" si="29"/>
        <v>0</v>
      </c>
      <c r="V73" s="97"/>
      <c r="W73" s="97"/>
      <c r="X73" s="97"/>
      <c r="Y73" s="97"/>
      <c r="Z73" s="98"/>
    </row>
    <row r="74" spans="1:26" s="104" customFormat="1" ht="6" customHeight="1" x14ac:dyDescent="0.2">
      <c r="A74" s="99"/>
      <c r="B74" s="81"/>
      <c r="C74" s="81"/>
      <c r="D74" s="142"/>
      <c r="E74" s="143"/>
      <c r="F74" s="81"/>
      <c r="G74" s="85"/>
      <c r="H74" s="85"/>
      <c r="I74" s="85"/>
      <c r="J74" s="85"/>
      <c r="K74" s="85"/>
      <c r="L74" s="84"/>
      <c r="M74" s="85"/>
      <c r="N74" s="85"/>
      <c r="O74" s="79"/>
      <c r="P74" s="79"/>
      <c r="Q74" s="80"/>
      <c r="R74" s="101"/>
      <c r="S74" s="101"/>
      <c r="T74" s="102"/>
      <c r="U74" s="102"/>
      <c r="V74" s="101"/>
      <c r="W74" s="101"/>
      <c r="X74" s="101"/>
      <c r="Y74" s="101"/>
      <c r="Z74" s="99"/>
    </row>
    <row r="75" spans="1:26" ht="15" customHeight="1" x14ac:dyDescent="0.2">
      <c r="A75" s="11"/>
      <c r="B75" s="144"/>
      <c r="C75" s="145"/>
      <c r="D75" s="145"/>
      <c r="E75" s="145"/>
      <c r="F75" s="145"/>
      <c r="G75" s="145"/>
      <c r="H75" s="145"/>
      <c r="I75" s="145"/>
      <c r="J75" s="145"/>
      <c r="K75" s="145"/>
      <c r="L75" s="67"/>
      <c r="M75" s="87" t="str">
        <f>CONCATENATE("Subtotal ",E70)</f>
        <v>Subtotal ADMINISTRAÇÃO LOCAL</v>
      </c>
      <c r="N75" s="88">
        <f>SUM(N71:N73)</f>
        <v>0</v>
      </c>
      <c r="O75" s="88">
        <f>SUM(O71:O73)</f>
        <v>0</v>
      </c>
      <c r="P75" s="88">
        <f>SUM(P71:P73)</f>
        <v>0</v>
      </c>
      <c r="Q75" s="89">
        <f>SUM(Q71:Q73)</f>
        <v>0</v>
      </c>
      <c r="R75" s="90"/>
      <c r="S75" s="15">
        <v>1</v>
      </c>
      <c r="T75" s="15"/>
      <c r="U75" s="15"/>
      <c r="V75" s="74">
        <f>SUM(N75:P75)</f>
        <v>0</v>
      </c>
      <c r="W75" s="15" t="str">
        <f>IF(V75&lt;&gt;Q75,"erro","ok")</f>
        <v>ok</v>
      </c>
      <c r="X75" s="15"/>
      <c r="Y75" s="15"/>
      <c r="Z75" s="16"/>
    </row>
    <row r="76" spans="1:26" ht="6" customHeight="1" x14ac:dyDescent="0.2">
      <c r="A76" s="59"/>
      <c r="B76" s="91"/>
      <c r="C76" s="92"/>
      <c r="D76" s="93"/>
      <c r="E76" s="93"/>
      <c r="F76" s="92"/>
      <c r="G76" s="92"/>
      <c r="H76" s="92"/>
      <c r="I76" s="92"/>
      <c r="J76" s="92"/>
      <c r="K76" s="92"/>
      <c r="L76" s="62"/>
      <c r="M76" s="92"/>
      <c r="N76" s="92"/>
      <c r="O76" s="92"/>
      <c r="P76" s="92"/>
      <c r="Q76" s="94"/>
      <c r="R76" s="15"/>
      <c r="S76" s="15"/>
      <c r="T76" s="15">
        <f t="shared" ref="T76:T83" si="36">B76</f>
        <v>0</v>
      </c>
      <c r="U76" s="15">
        <f t="shared" ref="U76:U83" si="37">IF(J76=0,Q76-O76-(TRUNC(TRUNC(H76*(1+L76),2)*G76,2)))</f>
        <v>0</v>
      </c>
      <c r="V76" s="15"/>
      <c r="W76" s="15"/>
      <c r="X76" s="15"/>
      <c r="Y76" s="15"/>
      <c r="Z76" s="16"/>
    </row>
    <row r="77" spans="1:26" ht="15" customHeight="1" x14ac:dyDescent="0.2">
      <c r="A77" s="11"/>
      <c r="B77" s="64">
        <v>5</v>
      </c>
      <c r="C77" s="65"/>
      <c r="D77" s="65"/>
      <c r="E77" s="66" t="s">
        <v>85</v>
      </c>
      <c r="F77" s="66"/>
      <c r="G77" s="66"/>
      <c r="H77" s="66"/>
      <c r="I77" s="66"/>
      <c r="J77" s="66"/>
      <c r="K77" s="66"/>
      <c r="L77" s="67"/>
      <c r="M77" s="66"/>
      <c r="N77" s="66"/>
      <c r="O77" s="66"/>
      <c r="P77" s="66"/>
      <c r="Q77" s="68">
        <f>Q84</f>
        <v>0</v>
      </c>
      <c r="R77" s="15"/>
      <c r="S77" s="15"/>
      <c r="T77" s="15">
        <f t="shared" si="36"/>
        <v>5</v>
      </c>
      <c r="U77" s="95">
        <f t="shared" si="37"/>
        <v>0</v>
      </c>
      <c r="V77" s="15"/>
      <c r="W77" s="15"/>
      <c r="X77" s="15"/>
      <c r="Y77" s="15"/>
      <c r="Z77" s="16"/>
    </row>
    <row r="78" spans="1:26" ht="18.75" customHeight="1" x14ac:dyDescent="0.2">
      <c r="A78" s="96"/>
      <c r="B78" s="75" t="s">
        <v>457</v>
      </c>
      <c r="C78" s="139" t="s">
        <v>86</v>
      </c>
      <c r="D78" s="138" t="s">
        <v>3</v>
      </c>
      <c r="E78" s="77" t="s">
        <v>281</v>
      </c>
      <c r="F78" s="139" t="s">
        <v>12</v>
      </c>
      <c r="G78" s="140"/>
      <c r="H78" s="141">
        <v>845.07</v>
      </c>
      <c r="I78" s="141">
        <v>0</v>
      </c>
      <c r="J78" s="141">
        <v>0</v>
      </c>
      <c r="K78" s="141">
        <f t="shared" ref="K78:K82" si="38">H78+I78+J78</f>
        <v>845.07</v>
      </c>
      <c r="L78" s="78">
        <v>0.13700000000000001</v>
      </c>
      <c r="M78" s="79">
        <f t="shared" ref="M78:M82" si="39">IF(L78="-",K78,(TRUNC(K78*(1+L78),2)))</f>
        <v>960.84</v>
      </c>
      <c r="N78" s="79">
        <f t="shared" ref="N78:N82" si="40">IF(H78=0,0,IF(H78=0,0,IF($L78&lt;&gt;"-",IFERROR(TRUNC(TRUNC((H78*(1+$L78)),2)*$G78,2)+U78,0),IFERROR(TRUNC(H78*$G78,2),0))))</f>
        <v>0</v>
      </c>
      <c r="O78" s="79">
        <f t="shared" ref="O78:O82" si="41">IF(AND($H78=0,$J78=0),$Q78,IF(I78=0,0,IF($L78&lt;&gt;"-",IFERROR(TRUNC(TRUNC((I78*(1+$L78)),2)*$G78,2),0),IFERROR(TRUNC(I78*$G78,2),0))))</f>
        <v>0</v>
      </c>
      <c r="P78" s="79">
        <f t="shared" ref="P78:P82" si="42">IF(J78=0,0,Q78-O78-N78)</f>
        <v>0</v>
      </c>
      <c r="Q78" s="80">
        <f t="shared" ref="Q78:Q82" si="43">IFERROR(ROUND(ROUND(M78,2)*ROUND(G78,2),2),0)</f>
        <v>0</v>
      </c>
      <c r="R78" s="97"/>
      <c r="S78" s="97"/>
      <c r="T78" s="15" t="str">
        <f t="shared" si="36"/>
        <v>5.1</v>
      </c>
      <c r="U78" s="74">
        <f t="shared" si="37"/>
        <v>0</v>
      </c>
      <c r="V78" s="97"/>
      <c r="W78" s="97"/>
      <c r="X78" s="97"/>
      <c r="Y78" s="97"/>
      <c r="Z78" s="98"/>
    </row>
    <row r="79" spans="1:26" ht="18.75" customHeight="1" x14ac:dyDescent="0.2">
      <c r="A79" s="96"/>
      <c r="B79" s="75" t="s">
        <v>458</v>
      </c>
      <c r="C79" s="139" t="s">
        <v>87</v>
      </c>
      <c r="D79" s="138" t="s">
        <v>3</v>
      </c>
      <c r="E79" s="77" t="s">
        <v>282</v>
      </c>
      <c r="F79" s="139" t="s">
        <v>6</v>
      </c>
      <c r="G79" s="140"/>
      <c r="H79" s="141">
        <v>17.43</v>
      </c>
      <c r="I79" s="141">
        <v>0.68</v>
      </c>
      <c r="J79" s="141">
        <v>52.3</v>
      </c>
      <c r="K79" s="141">
        <f t="shared" si="38"/>
        <v>70.41</v>
      </c>
      <c r="L79" s="78">
        <v>0.2215</v>
      </c>
      <c r="M79" s="79">
        <f t="shared" si="39"/>
        <v>86</v>
      </c>
      <c r="N79" s="79">
        <f t="shared" si="40"/>
        <v>0</v>
      </c>
      <c r="O79" s="79">
        <f t="shared" si="41"/>
        <v>0</v>
      </c>
      <c r="P79" s="79">
        <f t="shared" si="42"/>
        <v>0</v>
      </c>
      <c r="Q79" s="80">
        <f t="shared" si="43"/>
        <v>0</v>
      </c>
      <c r="R79" s="97"/>
      <c r="S79" s="97"/>
      <c r="T79" s="15" t="str">
        <f t="shared" si="36"/>
        <v>5.2</v>
      </c>
      <c r="U79" s="15" t="b">
        <f t="shared" si="37"/>
        <v>0</v>
      </c>
      <c r="V79" s="97"/>
      <c r="W79" s="97"/>
      <c r="X79" s="97"/>
      <c r="Y79" s="97"/>
      <c r="Z79" s="98"/>
    </row>
    <row r="80" spans="1:26" ht="18.75" customHeight="1" x14ac:dyDescent="0.2">
      <c r="A80" s="96"/>
      <c r="B80" s="75" t="s">
        <v>459</v>
      </c>
      <c r="C80" s="139" t="s">
        <v>88</v>
      </c>
      <c r="D80" s="138" t="s">
        <v>3</v>
      </c>
      <c r="E80" s="77" t="s">
        <v>496</v>
      </c>
      <c r="F80" s="139" t="s">
        <v>6</v>
      </c>
      <c r="G80" s="140"/>
      <c r="H80" s="141">
        <v>0</v>
      </c>
      <c r="I80" s="141">
        <v>73.040000000000006</v>
      </c>
      <c r="J80" s="141">
        <v>0</v>
      </c>
      <c r="K80" s="141">
        <f t="shared" si="38"/>
        <v>73.040000000000006</v>
      </c>
      <c r="L80" s="78">
        <v>0.2215</v>
      </c>
      <c r="M80" s="79">
        <f t="shared" si="39"/>
        <v>89.21</v>
      </c>
      <c r="N80" s="79">
        <f t="shared" si="40"/>
        <v>0</v>
      </c>
      <c r="O80" s="79">
        <f t="shared" si="41"/>
        <v>0</v>
      </c>
      <c r="P80" s="79">
        <f t="shared" si="42"/>
        <v>0</v>
      </c>
      <c r="Q80" s="80">
        <f t="shared" si="43"/>
        <v>0</v>
      </c>
      <c r="R80" s="97"/>
      <c r="S80" s="97"/>
      <c r="T80" s="15" t="str">
        <f t="shared" si="36"/>
        <v>5.3</v>
      </c>
      <c r="U80" s="74">
        <f t="shared" si="37"/>
        <v>0</v>
      </c>
      <c r="V80" s="97"/>
      <c r="W80" s="97"/>
      <c r="X80" s="97"/>
      <c r="Y80" s="97"/>
      <c r="Z80" s="98"/>
    </row>
    <row r="81" spans="1:26" ht="18.75" customHeight="1" x14ac:dyDescent="0.2">
      <c r="A81" s="96"/>
      <c r="B81" s="75" t="s">
        <v>460</v>
      </c>
      <c r="C81" s="139" t="s">
        <v>89</v>
      </c>
      <c r="D81" s="138" t="s">
        <v>3</v>
      </c>
      <c r="E81" s="77" t="s">
        <v>283</v>
      </c>
      <c r="F81" s="139" t="s">
        <v>6</v>
      </c>
      <c r="G81" s="140"/>
      <c r="H81" s="141">
        <v>0</v>
      </c>
      <c r="I81" s="141">
        <v>44.28</v>
      </c>
      <c r="J81" s="141">
        <v>0</v>
      </c>
      <c r="K81" s="141">
        <f t="shared" si="38"/>
        <v>44.28</v>
      </c>
      <c r="L81" s="78">
        <v>0.2215</v>
      </c>
      <c r="M81" s="79">
        <f t="shared" si="39"/>
        <v>54.08</v>
      </c>
      <c r="N81" s="79">
        <f t="shared" si="40"/>
        <v>0</v>
      </c>
      <c r="O81" s="79">
        <f t="shared" si="41"/>
        <v>0</v>
      </c>
      <c r="P81" s="79">
        <f t="shared" si="42"/>
        <v>0</v>
      </c>
      <c r="Q81" s="80">
        <f t="shared" si="43"/>
        <v>0</v>
      </c>
      <c r="R81" s="97"/>
      <c r="S81" s="97"/>
      <c r="T81" s="15" t="str">
        <f t="shared" si="36"/>
        <v>5.4</v>
      </c>
      <c r="U81" s="74">
        <f t="shared" si="37"/>
        <v>0</v>
      </c>
      <c r="V81" s="97"/>
      <c r="W81" s="97"/>
      <c r="X81" s="97"/>
      <c r="Y81" s="97"/>
      <c r="Z81" s="98"/>
    </row>
    <row r="82" spans="1:26" ht="18.75" customHeight="1" x14ac:dyDescent="0.2">
      <c r="A82" s="96"/>
      <c r="B82" s="75" t="s">
        <v>461</v>
      </c>
      <c r="C82" s="139" t="s">
        <v>90</v>
      </c>
      <c r="D82" s="138" t="s">
        <v>3</v>
      </c>
      <c r="E82" s="77" t="s">
        <v>284</v>
      </c>
      <c r="F82" s="139" t="s">
        <v>4</v>
      </c>
      <c r="G82" s="140"/>
      <c r="H82" s="141">
        <v>25.06</v>
      </c>
      <c r="I82" s="141">
        <v>38.299999999999997</v>
      </c>
      <c r="J82" s="141">
        <v>116.33</v>
      </c>
      <c r="K82" s="141">
        <f t="shared" si="38"/>
        <v>179.69</v>
      </c>
      <c r="L82" s="78">
        <v>0.2215</v>
      </c>
      <c r="M82" s="79">
        <f t="shared" si="39"/>
        <v>219.49</v>
      </c>
      <c r="N82" s="79">
        <f t="shared" si="40"/>
        <v>0</v>
      </c>
      <c r="O82" s="79">
        <f t="shared" si="41"/>
        <v>0</v>
      </c>
      <c r="P82" s="79">
        <f t="shared" si="42"/>
        <v>0</v>
      </c>
      <c r="Q82" s="80">
        <f t="shared" si="43"/>
        <v>0</v>
      </c>
      <c r="R82" s="97"/>
      <c r="S82" s="97"/>
      <c r="T82" s="15" t="str">
        <f t="shared" si="36"/>
        <v>5.5</v>
      </c>
      <c r="U82" s="15" t="b">
        <f t="shared" si="37"/>
        <v>0</v>
      </c>
      <c r="V82" s="97"/>
      <c r="W82" s="97"/>
      <c r="X82" s="97"/>
      <c r="Y82" s="97"/>
      <c r="Z82" s="98"/>
    </row>
    <row r="83" spans="1:26" ht="6" customHeight="1" x14ac:dyDescent="0.2">
      <c r="A83" s="96"/>
      <c r="B83" s="149"/>
      <c r="C83" s="150"/>
      <c r="D83" s="150"/>
      <c r="E83" s="151"/>
      <c r="F83" s="150"/>
      <c r="G83" s="152"/>
      <c r="H83" s="153"/>
      <c r="I83" s="153"/>
      <c r="J83" s="153"/>
      <c r="K83" s="154"/>
      <c r="L83" s="106"/>
      <c r="M83" s="107"/>
      <c r="N83" s="107"/>
      <c r="O83" s="107"/>
      <c r="P83" s="107"/>
      <c r="Q83" s="108"/>
      <c r="R83" s="97"/>
      <c r="S83" s="97"/>
      <c r="T83" s="15">
        <f t="shared" si="36"/>
        <v>0</v>
      </c>
      <c r="U83" s="95">
        <f t="shared" si="37"/>
        <v>0</v>
      </c>
      <c r="V83" s="97"/>
      <c r="W83" s="97"/>
      <c r="X83" s="97"/>
      <c r="Y83" s="97"/>
      <c r="Z83" s="98"/>
    </row>
    <row r="84" spans="1:26" ht="15" customHeight="1" x14ac:dyDescent="0.2">
      <c r="A84" s="11"/>
      <c r="B84" s="144"/>
      <c r="C84" s="145"/>
      <c r="D84" s="145"/>
      <c r="E84" s="145"/>
      <c r="F84" s="145"/>
      <c r="G84" s="145"/>
      <c r="H84" s="145"/>
      <c r="I84" s="145"/>
      <c r="J84" s="145"/>
      <c r="K84" s="145"/>
      <c r="L84" s="67"/>
      <c r="M84" s="87" t="str">
        <f>CONCATENATE("Subtotal ",E77)</f>
        <v>Subtotal MOVIMENTO DE TERRA</v>
      </c>
      <c r="N84" s="88">
        <f>SUM(N78:N83)</f>
        <v>0</v>
      </c>
      <c r="O84" s="88">
        <f>SUM(O78:O83)</f>
        <v>0</v>
      </c>
      <c r="P84" s="88">
        <f>SUM(P78:P83)</f>
        <v>0</v>
      </c>
      <c r="Q84" s="89">
        <f>SUM(Q78:Q83)</f>
        <v>0</v>
      </c>
      <c r="R84" s="90"/>
      <c r="S84" s="15">
        <v>1</v>
      </c>
      <c r="T84" s="15"/>
      <c r="U84" s="15"/>
      <c r="V84" s="74">
        <f>SUM(N84:P84)</f>
        <v>0</v>
      </c>
      <c r="W84" s="15" t="str">
        <f>IF(V84&lt;&gt;Q84,"erro","ok")</f>
        <v>ok</v>
      </c>
      <c r="X84" s="15"/>
      <c r="Y84" s="15"/>
      <c r="Z84" s="16"/>
    </row>
    <row r="85" spans="1:26" ht="6" customHeight="1" x14ac:dyDescent="0.2">
      <c r="A85" s="59"/>
      <c r="B85" s="91"/>
      <c r="C85" s="92"/>
      <c r="D85" s="93"/>
      <c r="E85" s="93"/>
      <c r="F85" s="92"/>
      <c r="G85" s="92"/>
      <c r="H85" s="92"/>
      <c r="I85" s="92"/>
      <c r="J85" s="92"/>
      <c r="K85" s="92"/>
      <c r="L85" s="62"/>
      <c r="M85" s="92"/>
      <c r="N85" s="92"/>
      <c r="O85" s="92"/>
      <c r="P85" s="92"/>
      <c r="Q85" s="94"/>
      <c r="R85" s="15"/>
      <c r="S85" s="15"/>
      <c r="T85" s="15">
        <f t="shared" ref="T85:T110" si="44">B85</f>
        <v>0</v>
      </c>
      <c r="U85" s="15">
        <f t="shared" ref="U85:U110" si="45">IF(J85=0,Q85-O85-(TRUNC(TRUNC(H85*(1+L85),2)*G85,2)))</f>
        <v>0</v>
      </c>
      <c r="V85" s="15"/>
      <c r="W85" s="15"/>
      <c r="X85" s="15"/>
      <c r="Y85" s="15"/>
      <c r="Z85" s="16"/>
    </row>
    <row r="86" spans="1:26" ht="15" customHeight="1" x14ac:dyDescent="0.2">
      <c r="A86" s="11"/>
      <c r="B86" s="64">
        <v>6</v>
      </c>
      <c r="C86" s="65"/>
      <c r="D86" s="65"/>
      <c r="E86" s="66" t="s">
        <v>91</v>
      </c>
      <c r="F86" s="66"/>
      <c r="G86" s="66"/>
      <c r="H86" s="66"/>
      <c r="I86" s="66"/>
      <c r="J86" s="66"/>
      <c r="K86" s="66"/>
      <c r="L86" s="67"/>
      <c r="M86" s="66"/>
      <c r="N86" s="66"/>
      <c r="O86" s="66"/>
      <c r="P86" s="66"/>
      <c r="Q86" s="68">
        <f>Q112</f>
        <v>0</v>
      </c>
      <c r="R86" s="15"/>
      <c r="S86" s="15"/>
      <c r="T86" s="15">
        <f t="shared" si="44"/>
        <v>6</v>
      </c>
      <c r="U86" s="95">
        <f t="shared" si="45"/>
        <v>0</v>
      </c>
      <c r="V86" s="15"/>
      <c r="W86" s="15"/>
      <c r="X86" s="15"/>
      <c r="Y86" s="15"/>
      <c r="Z86" s="16"/>
    </row>
    <row r="87" spans="1:26" ht="18.75" customHeight="1" x14ac:dyDescent="0.2">
      <c r="A87" s="96"/>
      <c r="B87" s="75" t="s">
        <v>462</v>
      </c>
      <c r="C87" s="139" t="s">
        <v>92</v>
      </c>
      <c r="D87" s="138" t="s">
        <v>3</v>
      </c>
      <c r="E87" s="77" t="s">
        <v>285</v>
      </c>
      <c r="F87" s="139" t="s">
        <v>8</v>
      </c>
      <c r="G87" s="140"/>
      <c r="H87" s="141">
        <v>0</v>
      </c>
      <c r="I87" s="141">
        <v>16.149999999999999</v>
      </c>
      <c r="J87" s="141">
        <v>7.22</v>
      </c>
      <c r="K87" s="141">
        <f t="shared" ref="K87:K110" si="46">H87+I87+J87</f>
        <v>23.369999999999997</v>
      </c>
      <c r="L87" s="78">
        <v>0.2215</v>
      </c>
      <c r="M87" s="79">
        <f t="shared" ref="M87:M110" si="47">IF(L87="-",K87,(TRUNC(K87*(1+L87),2)))</f>
        <v>28.54</v>
      </c>
      <c r="N87" s="79">
        <f t="shared" ref="N87:N110" si="48">IF(H87=0,0,IF(H87=0,0,IF($L87&lt;&gt;"-",IFERROR(TRUNC(TRUNC((H87*(1+$L87)),2)*$G87,2)+U87,0),IFERROR(TRUNC(H87*$G87,2),0))))</f>
        <v>0</v>
      </c>
      <c r="O87" s="79">
        <f t="shared" ref="O87:O110" si="49">IF(AND($H87=0,$J87=0),$Q87,IF(I87=0,0,IF($L87&lt;&gt;"-",IFERROR(TRUNC(TRUNC((I87*(1+$L87)),2)*$G87,2),0),IFERROR(TRUNC(I87*$G87,2),0))))</f>
        <v>0</v>
      </c>
      <c r="P87" s="79">
        <f t="shared" ref="P87:P110" si="50">IF(J87=0,0,Q87-O87-N87)</f>
        <v>0</v>
      </c>
      <c r="Q87" s="80">
        <f t="shared" ref="Q87:Q110" si="51">IFERROR(ROUND(ROUND(M87,2)*ROUND(G87,2),2),0)</f>
        <v>0</v>
      </c>
      <c r="R87" s="97"/>
      <c r="S87" s="97"/>
      <c r="T87" s="15" t="str">
        <f t="shared" si="44"/>
        <v>6.1</v>
      </c>
      <c r="U87" s="15" t="b">
        <f t="shared" si="45"/>
        <v>0</v>
      </c>
      <c r="V87" s="97"/>
      <c r="W87" s="97"/>
      <c r="X87" s="97"/>
      <c r="Y87" s="97"/>
      <c r="Z87" s="98"/>
    </row>
    <row r="88" spans="1:26" ht="18.75" customHeight="1" x14ac:dyDescent="0.2">
      <c r="A88" s="96"/>
      <c r="B88" s="75" t="s">
        <v>463</v>
      </c>
      <c r="C88" s="139" t="s">
        <v>93</v>
      </c>
      <c r="D88" s="138" t="s">
        <v>3</v>
      </c>
      <c r="E88" s="77" t="s">
        <v>286</v>
      </c>
      <c r="F88" s="139" t="s">
        <v>6</v>
      </c>
      <c r="G88" s="140"/>
      <c r="H88" s="141">
        <v>47.93</v>
      </c>
      <c r="I88" s="141">
        <v>105.53</v>
      </c>
      <c r="J88" s="141">
        <v>84.89</v>
      </c>
      <c r="K88" s="141">
        <f t="shared" si="46"/>
        <v>238.35000000000002</v>
      </c>
      <c r="L88" s="78">
        <v>0.2215</v>
      </c>
      <c r="M88" s="79">
        <f t="shared" si="47"/>
        <v>291.14</v>
      </c>
      <c r="N88" s="79">
        <f t="shared" si="48"/>
        <v>0</v>
      </c>
      <c r="O88" s="79">
        <f t="shared" si="49"/>
        <v>0</v>
      </c>
      <c r="P88" s="79">
        <f t="shared" si="50"/>
        <v>0</v>
      </c>
      <c r="Q88" s="80">
        <f t="shared" si="51"/>
        <v>0</v>
      </c>
      <c r="R88" s="97"/>
      <c r="S88" s="97"/>
      <c r="T88" s="15" t="str">
        <f t="shared" si="44"/>
        <v>6.2</v>
      </c>
      <c r="U88" s="15" t="b">
        <f t="shared" si="45"/>
        <v>0</v>
      </c>
      <c r="V88" s="97"/>
      <c r="W88" s="97"/>
      <c r="X88" s="97"/>
      <c r="Y88" s="97"/>
      <c r="Z88" s="98"/>
    </row>
    <row r="89" spans="1:26" ht="18.75" customHeight="1" x14ac:dyDescent="0.2">
      <c r="A89" s="96"/>
      <c r="B89" s="75" t="s">
        <v>464</v>
      </c>
      <c r="C89" s="139" t="s">
        <v>94</v>
      </c>
      <c r="D89" s="138" t="s">
        <v>3</v>
      </c>
      <c r="E89" s="77" t="s">
        <v>497</v>
      </c>
      <c r="F89" s="139" t="s">
        <v>5</v>
      </c>
      <c r="G89" s="140"/>
      <c r="H89" s="141">
        <v>1.1000000000000001</v>
      </c>
      <c r="I89" s="141">
        <v>4.57</v>
      </c>
      <c r="J89" s="141">
        <v>3.76</v>
      </c>
      <c r="K89" s="141">
        <f t="shared" si="46"/>
        <v>9.43</v>
      </c>
      <c r="L89" s="78">
        <v>0.2215</v>
      </c>
      <c r="M89" s="79">
        <f t="shared" si="47"/>
        <v>11.51</v>
      </c>
      <c r="N89" s="79">
        <f t="shared" si="48"/>
        <v>0</v>
      </c>
      <c r="O89" s="79">
        <f t="shared" si="49"/>
        <v>0</v>
      </c>
      <c r="P89" s="79">
        <f t="shared" si="50"/>
        <v>0</v>
      </c>
      <c r="Q89" s="80">
        <f t="shared" si="51"/>
        <v>0</v>
      </c>
      <c r="R89" s="97"/>
      <c r="S89" s="97"/>
      <c r="T89" s="15" t="str">
        <f t="shared" si="44"/>
        <v>6.3</v>
      </c>
      <c r="U89" s="15" t="b">
        <f t="shared" si="45"/>
        <v>0</v>
      </c>
      <c r="V89" s="97"/>
      <c r="W89" s="97"/>
      <c r="X89" s="97"/>
      <c r="Y89" s="97"/>
      <c r="Z89" s="98"/>
    </row>
    <row r="90" spans="1:26" ht="18.75" customHeight="1" x14ac:dyDescent="0.2">
      <c r="A90" s="96"/>
      <c r="B90" s="75" t="s">
        <v>465</v>
      </c>
      <c r="C90" s="139" t="s">
        <v>95</v>
      </c>
      <c r="D90" s="138" t="s">
        <v>3</v>
      </c>
      <c r="E90" s="77" t="s">
        <v>498</v>
      </c>
      <c r="F90" s="139" t="s">
        <v>5</v>
      </c>
      <c r="G90" s="140"/>
      <c r="H90" s="141">
        <v>1.59</v>
      </c>
      <c r="I90" s="141">
        <v>4.57</v>
      </c>
      <c r="J90" s="141">
        <v>7.71</v>
      </c>
      <c r="K90" s="141">
        <f t="shared" si="46"/>
        <v>13.870000000000001</v>
      </c>
      <c r="L90" s="78">
        <v>0.2215</v>
      </c>
      <c r="M90" s="79">
        <f t="shared" si="47"/>
        <v>16.940000000000001</v>
      </c>
      <c r="N90" s="79">
        <f t="shared" si="48"/>
        <v>0</v>
      </c>
      <c r="O90" s="79">
        <f t="shared" si="49"/>
        <v>0</v>
      </c>
      <c r="P90" s="79">
        <f t="shared" si="50"/>
        <v>0</v>
      </c>
      <c r="Q90" s="80">
        <f t="shared" si="51"/>
        <v>0</v>
      </c>
      <c r="R90" s="97"/>
      <c r="S90" s="97"/>
      <c r="T90" s="15" t="str">
        <f t="shared" si="44"/>
        <v>6.4</v>
      </c>
      <c r="U90" s="15" t="b">
        <f t="shared" si="45"/>
        <v>0</v>
      </c>
      <c r="V90" s="97"/>
      <c r="W90" s="97"/>
      <c r="X90" s="97"/>
      <c r="Y90" s="97"/>
      <c r="Z90" s="98"/>
    </row>
    <row r="91" spans="1:26" ht="33.75" customHeight="1" x14ac:dyDescent="0.2">
      <c r="A91" s="96"/>
      <c r="B91" s="75" t="s">
        <v>466</v>
      </c>
      <c r="C91" s="139">
        <v>94994</v>
      </c>
      <c r="D91" s="138" t="s">
        <v>1</v>
      </c>
      <c r="E91" s="77" t="s">
        <v>396</v>
      </c>
      <c r="F91" s="139" t="s">
        <v>5</v>
      </c>
      <c r="G91" s="140"/>
      <c r="H91" s="141">
        <v>0.05</v>
      </c>
      <c r="I91" s="141">
        <v>17.3</v>
      </c>
      <c r="J91" s="141">
        <v>62.53</v>
      </c>
      <c r="K91" s="141">
        <f t="shared" si="46"/>
        <v>79.88</v>
      </c>
      <c r="L91" s="78">
        <v>0.2215</v>
      </c>
      <c r="M91" s="79">
        <f t="shared" si="47"/>
        <v>97.57</v>
      </c>
      <c r="N91" s="79">
        <f t="shared" si="48"/>
        <v>0</v>
      </c>
      <c r="O91" s="79">
        <f t="shared" si="49"/>
        <v>0</v>
      </c>
      <c r="P91" s="79">
        <f t="shared" si="50"/>
        <v>0</v>
      </c>
      <c r="Q91" s="80">
        <f t="shared" si="51"/>
        <v>0</v>
      </c>
      <c r="R91" s="97"/>
      <c r="S91" s="97"/>
      <c r="T91" s="15" t="str">
        <f t="shared" si="44"/>
        <v>6.5</v>
      </c>
      <c r="U91" s="15" t="b">
        <f t="shared" si="45"/>
        <v>0</v>
      </c>
      <c r="V91" s="97"/>
      <c r="W91" s="97"/>
      <c r="X91" s="97"/>
      <c r="Y91" s="97"/>
      <c r="Z91" s="98"/>
    </row>
    <row r="92" spans="1:26" ht="18.75" customHeight="1" x14ac:dyDescent="0.2">
      <c r="A92" s="96"/>
      <c r="B92" s="75" t="s">
        <v>467</v>
      </c>
      <c r="C92" s="139" t="s">
        <v>96</v>
      </c>
      <c r="D92" s="138" t="s">
        <v>3</v>
      </c>
      <c r="E92" s="77" t="s">
        <v>287</v>
      </c>
      <c r="F92" s="139" t="s">
        <v>5</v>
      </c>
      <c r="G92" s="140"/>
      <c r="H92" s="141">
        <v>0.31</v>
      </c>
      <c r="I92" s="141">
        <v>16.43</v>
      </c>
      <c r="J92" s="141">
        <v>77.86</v>
      </c>
      <c r="K92" s="141">
        <f t="shared" si="46"/>
        <v>94.6</v>
      </c>
      <c r="L92" s="78">
        <v>0.2215</v>
      </c>
      <c r="M92" s="79">
        <f t="shared" si="47"/>
        <v>115.55</v>
      </c>
      <c r="N92" s="79">
        <f t="shared" si="48"/>
        <v>0</v>
      </c>
      <c r="O92" s="79">
        <f t="shared" si="49"/>
        <v>0</v>
      </c>
      <c r="P92" s="79">
        <f t="shared" si="50"/>
        <v>0</v>
      </c>
      <c r="Q92" s="80">
        <f t="shared" si="51"/>
        <v>0</v>
      </c>
      <c r="R92" s="97"/>
      <c r="S92" s="97"/>
      <c r="T92" s="15" t="str">
        <f t="shared" si="44"/>
        <v>6.6</v>
      </c>
      <c r="U92" s="15" t="b">
        <f t="shared" si="45"/>
        <v>0</v>
      </c>
      <c r="V92" s="97"/>
      <c r="W92" s="97"/>
      <c r="X92" s="97"/>
      <c r="Y92" s="97"/>
      <c r="Z92" s="98"/>
    </row>
    <row r="93" spans="1:26" ht="18.75" customHeight="1" x14ac:dyDescent="0.2">
      <c r="A93" s="96"/>
      <c r="B93" s="75" t="s">
        <v>468</v>
      </c>
      <c r="C93" s="139" t="s">
        <v>97</v>
      </c>
      <c r="D93" s="138" t="s">
        <v>3</v>
      </c>
      <c r="E93" s="77" t="s">
        <v>288</v>
      </c>
      <c r="F93" s="139" t="s">
        <v>5</v>
      </c>
      <c r="G93" s="140"/>
      <c r="H93" s="141">
        <v>0.31</v>
      </c>
      <c r="I93" s="141">
        <v>16.43</v>
      </c>
      <c r="J93" s="141">
        <v>77.86</v>
      </c>
      <c r="K93" s="141">
        <f t="shared" si="46"/>
        <v>94.6</v>
      </c>
      <c r="L93" s="78">
        <v>0.2215</v>
      </c>
      <c r="M93" s="79">
        <f t="shared" si="47"/>
        <v>115.55</v>
      </c>
      <c r="N93" s="79">
        <f t="shared" si="48"/>
        <v>0</v>
      </c>
      <c r="O93" s="79">
        <f t="shared" si="49"/>
        <v>0</v>
      </c>
      <c r="P93" s="79">
        <f t="shared" si="50"/>
        <v>0</v>
      </c>
      <c r="Q93" s="80">
        <f t="shared" si="51"/>
        <v>0</v>
      </c>
      <c r="R93" s="97"/>
      <c r="S93" s="97"/>
      <c r="T93" s="15" t="str">
        <f t="shared" si="44"/>
        <v>6.7</v>
      </c>
      <c r="U93" s="15" t="b">
        <f t="shared" si="45"/>
        <v>0</v>
      </c>
      <c r="V93" s="97"/>
      <c r="W93" s="97"/>
      <c r="X93" s="97"/>
      <c r="Y93" s="97"/>
      <c r="Z93" s="98"/>
    </row>
    <row r="94" spans="1:26" ht="26.25" customHeight="1" x14ac:dyDescent="0.2">
      <c r="A94" s="96"/>
      <c r="B94" s="75" t="s">
        <v>469</v>
      </c>
      <c r="C94" s="139">
        <v>92396</v>
      </c>
      <c r="D94" s="138" t="s">
        <v>1</v>
      </c>
      <c r="E94" s="77" t="s">
        <v>391</v>
      </c>
      <c r="F94" s="139" t="s">
        <v>5</v>
      </c>
      <c r="G94" s="140"/>
      <c r="H94" s="141">
        <v>0.28000000000000003</v>
      </c>
      <c r="I94" s="141">
        <v>10.73</v>
      </c>
      <c r="J94" s="141">
        <v>50.3</v>
      </c>
      <c r="K94" s="141">
        <f t="shared" si="46"/>
        <v>61.309999999999995</v>
      </c>
      <c r="L94" s="78">
        <v>0.2215</v>
      </c>
      <c r="M94" s="79">
        <f t="shared" si="47"/>
        <v>74.89</v>
      </c>
      <c r="N94" s="79">
        <f t="shared" si="48"/>
        <v>0</v>
      </c>
      <c r="O94" s="79">
        <f t="shared" si="49"/>
        <v>0</v>
      </c>
      <c r="P94" s="79">
        <f t="shared" si="50"/>
        <v>0</v>
      </c>
      <c r="Q94" s="80">
        <f t="shared" si="51"/>
        <v>0</v>
      </c>
      <c r="R94" s="97"/>
      <c r="S94" s="97"/>
      <c r="T94" s="15" t="str">
        <f t="shared" si="44"/>
        <v>6.8</v>
      </c>
      <c r="U94" s="15" t="b">
        <f t="shared" si="45"/>
        <v>0</v>
      </c>
      <c r="V94" s="97"/>
      <c r="W94" s="97"/>
      <c r="X94" s="97"/>
      <c r="Y94" s="97"/>
      <c r="Z94" s="98"/>
    </row>
    <row r="95" spans="1:26" ht="26.25" customHeight="1" x14ac:dyDescent="0.2">
      <c r="A95" s="96"/>
      <c r="B95" s="75" t="s">
        <v>470</v>
      </c>
      <c r="C95" s="139">
        <v>101169</v>
      </c>
      <c r="D95" s="138" t="s">
        <v>1</v>
      </c>
      <c r="E95" s="77" t="s">
        <v>392</v>
      </c>
      <c r="F95" s="139" t="s">
        <v>5</v>
      </c>
      <c r="G95" s="140"/>
      <c r="H95" s="141">
        <v>4.05</v>
      </c>
      <c r="I95" s="141">
        <v>16.38</v>
      </c>
      <c r="J95" s="141">
        <v>85.35</v>
      </c>
      <c r="K95" s="141">
        <f t="shared" si="46"/>
        <v>105.78</v>
      </c>
      <c r="L95" s="78">
        <v>0.2215</v>
      </c>
      <c r="M95" s="79">
        <f t="shared" si="47"/>
        <v>129.21</v>
      </c>
      <c r="N95" s="79">
        <f t="shared" si="48"/>
        <v>0</v>
      </c>
      <c r="O95" s="79">
        <f t="shared" si="49"/>
        <v>0</v>
      </c>
      <c r="P95" s="79">
        <f t="shared" si="50"/>
        <v>0</v>
      </c>
      <c r="Q95" s="80">
        <f t="shared" si="51"/>
        <v>0</v>
      </c>
      <c r="R95" s="97"/>
      <c r="S95" s="97"/>
      <c r="T95" s="15" t="str">
        <f t="shared" si="44"/>
        <v>6.9</v>
      </c>
      <c r="U95" s="15" t="b">
        <f t="shared" si="45"/>
        <v>0</v>
      </c>
      <c r="V95" s="97"/>
      <c r="W95" s="97"/>
      <c r="X95" s="97"/>
      <c r="Y95" s="97"/>
      <c r="Z95" s="98"/>
    </row>
    <row r="96" spans="1:26" ht="26.25" customHeight="1" x14ac:dyDescent="0.2">
      <c r="A96" s="96"/>
      <c r="B96" s="75" t="s">
        <v>471</v>
      </c>
      <c r="C96" s="139">
        <v>101090</v>
      </c>
      <c r="D96" s="138" t="s">
        <v>1</v>
      </c>
      <c r="E96" s="77" t="s">
        <v>395</v>
      </c>
      <c r="F96" s="139" t="s">
        <v>5</v>
      </c>
      <c r="G96" s="140"/>
      <c r="H96" s="141">
        <v>0</v>
      </c>
      <c r="I96" s="141">
        <v>18.399999999999999</v>
      </c>
      <c r="J96" s="141">
        <v>168.66</v>
      </c>
      <c r="K96" s="141">
        <f t="shared" si="46"/>
        <v>187.06</v>
      </c>
      <c r="L96" s="78">
        <v>0.2215</v>
      </c>
      <c r="M96" s="79">
        <f t="shared" si="47"/>
        <v>228.49</v>
      </c>
      <c r="N96" s="79">
        <f t="shared" si="48"/>
        <v>0</v>
      </c>
      <c r="O96" s="79">
        <f t="shared" si="49"/>
        <v>0</v>
      </c>
      <c r="P96" s="79">
        <f t="shared" si="50"/>
        <v>0</v>
      </c>
      <c r="Q96" s="80">
        <f t="shared" si="51"/>
        <v>0</v>
      </c>
      <c r="R96" s="97"/>
      <c r="S96" s="97"/>
      <c r="T96" s="15" t="str">
        <f t="shared" si="44"/>
        <v>6.10</v>
      </c>
      <c r="U96" s="15" t="b">
        <f t="shared" si="45"/>
        <v>0</v>
      </c>
      <c r="V96" s="97"/>
      <c r="W96" s="97"/>
      <c r="X96" s="97"/>
      <c r="Y96" s="97"/>
      <c r="Z96" s="98"/>
    </row>
    <row r="97" spans="1:26" ht="26.25" customHeight="1" x14ac:dyDescent="0.2">
      <c r="A97" s="96"/>
      <c r="B97" s="75" t="s">
        <v>472</v>
      </c>
      <c r="C97" s="139" t="s">
        <v>98</v>
      </c>
      <c r="D97" s="138" t="s">
        <v>3</v>
      </c>
      <c r="E97" s="77" t="s">
        <v>289</v>
      </c>
      <c r="F97" s="139" t="s">
        <v>5</v>
      </c>
      <c r="G97" s="140"/>
      <c r="H97" s="141">
        <v>7.83</v>
      </c>
      <c r="I97" s="141">
        <v>15.3</v>
      </c>
      <c r="J97" s="141">
        <v>19.32</v>
      </c>
      <c r="K97" s="141">
        <f t="shared" si="46"/>
        <v>42.45</v>
      </c>
      <c r="L97" s="78">
        <v>0.2215</v>
      </c>
      <c r="M97" s="79">
        <f t="shared" si="47"/>
        <v>51.85</v>
      </c>
      <c r="N97" s="79">
        <f t="shared" si="48"/>
        <v>0</v>
      </c>
      <c r="O97" s="79">
        <f t="shared" si="49"/>
        <v>0</v>
      </c>
      <c r="P97" s="79">
        <f t="shared" si="50"/>
        <v>0</v>
      </c>
      <c r="Q97" s="80">
        <f t="shared" si="51"/>
        <v>0</v>
      </c>
      <c r="R97" s="97"/>
      <c r="S97" s="97"/>
      <c r="T97" s="15" t="str">
        <f t="shared" si="44"/>
        <v>6.11</v>
      </c>
      <c r="U97" s="15" t="b">
        <f t="shared" si="45"/>
        <v>0</v>
      </c>
      <c r="V97" s="97"/>
      <c r="W97" s="97"/>
      <c r="X97" s="97"/>
      <c r="Y97" s="97"/>
      <c r="Z97" s="98"/>
    </row>
    <row r="98" spans="1:26" ht="18.75" customHeight="1" x14ac:dyDescent="0.2">
      <c r="A98" s="96"/>
      <c r="B98" s="75" t="s">
        <v>473</v>
      </c>
      <c r="C98" s="139" t="s">
        <v>99</v>
      </c>
      <c r="D98" s="138" t="s">
        <v>3</v>
      </c>
      <c r="E98" s="77" t="s">
        <v>290</v>
      </c>
      <c r="F98" s="139" t="s">
        <v>5</v>
      </c>
      <c r="G98" s="140"/>
      <c r="H98" s="141">
        <v>0</v>
      </c>
      <c r="I98" s="141">
        <v>29.15</v>
      </c>
      <c r="J98" s="141">
        <v>35</v>
      </c>
      <c r="K98" s="141">
        <f t="shared" si="46"/>
        <v>64.150000000000006</v>
      </c>
      <c r="L98" s="78">
        <v>0.2215</v>
      </c>
      <c r="M98" s="79">
        <f t="shared" si="47"/>
        <v>78.349999999999994</v>
      </c>
      <c r="N98" s="79">
        <f t="shared" si="48"/>
        <v>0</v>
      </c>
      <c r="O98" s="79">
        <f t="shared" si="49"/>
        <v>0</v>
      </c>
      <c r="P98" s="79">
        <f t="shared" si="50"/>
        <v>0</v>
      </c>
      <c r="Q98" s="80">
        <f t="shared" si="51"/>
        <v>0</v>
      </c>
      <c r="R98" s="97"/>
      <c r="S98" s="97"/>
      <c r="T98" s="15" t="str">
        <f t="shared" si="44"/>
        <v>6.12</v>
      </c>
      <c r="U98" s="15" t="b">
        <f t="shared" si="45"/>
        <v>0</v>
      </c>
      <c r="V98" s="97"/>
      <c r="W98" s="97"/>
      <c r="X98" s="97"/>
      <c r="Y98" s="97"/>
      <c r="Z98" s="98"/>
    </row>
    <row r="99" spans="1:26" ht="18.75" customHeight="1" x14ac:dyDescent="0.2">
      <c r="A99" s="96"/>
      <c r="B99" s="75" t="s">
        <v>474</v>
      </c>
      <c r="C99" s="139" t="s">
        <v>100</v>
      </c>
      <c r="D99" s="138" t="s">
        <v>3</v>
      </c>
      <c r="E99" s="77" t="s">
        <v>291</v>
      </c>
      <c r="F99" s="139" t="s">
        <v>5</v>
      </c>
      <c r="G99" s="140"/>
      <c r="H99" s="141">
        <v>0</v>
      </c>
      <c r="I99" s="141">
        <v>32.25</v>
      </c>
      <c r="J99" s="141">
        <v>40</v>
      </c>
      <c r="K99" s="141">
        <f t="shared" si="46"/>
        <v>72.25</v>
      </c>
      <c r="L99" s="78">
        <v>0.2215</v>
      </c>
      <c r="M99" s="79">
        <f t="shared" si="47"/>
        <v>88.25</v>
      </c>
      <c r="N99" s="79">
        <f t="shared" si="48"/>
        <v>0</v>
      </c>
      <c r="O99" s="79">
        <f t="shared" si="49"/>
        <v>0</v>
      </c>
      <c r="P99" s="79">
        <f t="shared" si="50"/>
        <v>0</v>
      </c>
      <c r="Q99" s="80">
        <f t="shared" si="51"/>
        <v>0</v>
      </c>
      <c r="R99" s="97"/>
      <c r="S99" s="97"/>
      <c r="T99" s="15" t="str">
        <f t="shared" si="44"/>
        <v>6.13</v>
      </c>
      <c r="U99" s="15" t="b">
        <f t="shared" si="45"/>
        <v>0</v>
      </c>
      <c r="V99" s="97"/>
      <c r="W99" s="97"/>
      <c r="X99" s="97"/>
      <c r="Y99" s="97"/>
      <c r="Z99" s="98"/>
    </row>
    <row r="100" spans="1:26" ht="18.75" customHeight="1" x14ac:dyDescent="0.2">
      <c r="A100" s="96"/>
      <c r="B100" s="75" t="s">
        <v>499</v>
      </c>
      <c r="C100" s="139" t="s">
        <v>101</v>
      </c>
      <c r="D100" s="138" t="s">
        <v>3</v>
      </c>
      <c r="E100" s="77" t="s">
        <v>292</v>
      </c>
      <c r="F100" s="139" t="s">
        <v>5</v>
      </c>
      <c r="G100" s="140"/>
      <c r="H100" s="141">
        <v>0</v>
      </c>
      <c r="I100" s="141">
        <v>40.26</v>
      </c>
      <c r="J100" s="141">
        <v>129.28</v>
      </c>
      <c r="K100" s="141">
        <f t="shared" si="46"/>
        <v>169.54</v>
      </c>
      <c r="L100" s="78">
        <v>0.2215</v>
      </c>
      <c r="M100" s="79">
        <f t="shared" si="47"/>
        <v>207.09</v>
      </c>
      <c r="N100" s="79">
        <f t="shared" si="48"/>
        <v>0</v>
      </c>
      <c r="O100" s="79">
        <f t="shared" si="49"/>
        <v>0</v>
      </c>
      <c r="P100" s="79">
        <f t="shared" si="50"/>
        <v>0</v>
      </c>
      <c r="Q100" s="80">
        <f t="shared" si="51"/>
        <v>0</v>
      </c>
      <c r="R100" s="97"/>
      <c r="S100" s="97"/>
      <c r="T100" s="15" t="str">
        <f t="shared" si="44"/>
        <v>6.14</v>
      </c>
      <c r="U100" s="15" t="b">
        <f t="shared" si="45"/>
        <v>0</v>
      </c>
      <c r="V100" s="97"/>
      <c r="W100" s="97"/>
      <c r="X100" s="97"/>
      <c r="Y100" s="97"/>
      <c r="Z100" s="98"/>
    </row>
    <row r="101" spans="1:26" ht="18.75" customHeight="1" x14ac:dyDescent="0.2">
      <c r="A101" s="96"/>
      <c r="B101" s="75" t="s">
        <v>500</v>
      </c>
      <c r="C101" s="139" t="s">
        <v>102</v>
      </c>
      <c r="D101" s="138" t="s">
        <v>3</v>
      </c>
      <c r="E101" s="77" t="s">
        <v>293</v>
      </c>
      <c r="F101" s="139" t="s">
        <v>5</v>
      </c>
      <c r="G101" s="140"/>
      <c r="H101" s="141">
        <v>0</v>
      </c>
      <c r="I101" s="141">
        <v>33.22</v>
      </c>
      <c r="J101" s="141">
        <v>130.62</v>
      </c>
      <c r="K101" s="141">
        <f t="shared" si="46"/>
        <v>163.84</v>
      </c>
      <c r="L101" s="78">
        <v>0.2215</v>
      </c>
      <c r="M101" s="79">
        <f t="shared" si="47"/>
        <v>200.13</v>
      </c>
      <c r="N101" s="79">
        <f t="shared" si="48"/>
        <v>0</v>
      </c>
      <c r="O101" s="79">
        <f t="shared" si="49"/>
        <v>0</v>
      </c>
      <c r="P101" s="79">
        <f t="shared" si="50"/>
        <v>0</v>
      </c>
      <c r="Q101" s="80">
        <f t="shared" si="51"/>
        <v>0</v>
      </c>
      <c r="R101" s="97"/>
      <c r="S101" s="97"/>
      <c r="T101" s="15" t="str">
        <f t="shared" si="44"/>
        <v>6.15</v>
      </c>
      <c r="U101" s="15" t="b">
        <f t="shared" si="45"/>
        <v>0</v>
      </c>
      <c r="V101" s="97"/>
      <c r="W101" s="97"/>
      <c r="X101" s="97"/>
      <c r="Y101" s="97"/>
      <c r="Z101" s="98"/>
    </row>
    <row r="102" spans="1:26" ht="18.75" customHeight="1" x14ac:dyDescent="0.2">
      <c r="A102" s="96"/>
      <c r="B102" s="75" t="s">
        <v>501</v>
      </c>
      <c r="C102" s="139" t="s">
        <v>103</v>
      </c>
      <c r="D102" s="138" t="s">
        <v>3</v>
      </c>
      <c r="E102" s="77" t="s">
        <v>294</v>
      </c>
      <c r="F102" s="139" t="s">
        <v>5</v>
      </c>
      <c r="G102" s="140"/>
      <c r="H102" s="141">
        <v>0</v>
      </c>
      <c r="I102" s="141">
        <v>33.22</v>
      </c>
      <c r="J102" s="141">
        <v>17.5</v>
      </c>
      <c r="K102" s="141">
        <f t="shared" si="46"/>
        <v>50.72</v>
      </c>
      <c r="L102" s="78">
        <v>0.2215</v>
      </c>
      <c r="M102" s="79">
        <f t="shared" si="47"/>
        <v>61.95</v>
      </c>
      <c r="N102" s="79">
        <f t="shared" si="48"/>
        <v>0</v>
      </c>
      <c r="O102" s="79">
        <f t="shared" si="49"/>
        <v>0</v>
      </c>
      <c r="P102" s="79">
        <f t="shared" si="50"/>
        <v>0</v>
      </c>
      <c r="Q102" s="80">
        <f t="shared" si="51"/>
        <v>0</v>
      </c>
      <c r="R102" s="97"/>
      <c r="S102" s="97"/>
      <c r="T102" s="15" t="str">
        <f t="shared" si="44"/>
        <v>6.16</v>
      </c>
      <c r="U102" s="15" t="b">
        <f t="shared" si="45"/>
        <v>0</v>
      </c>
      <c r="V102" s="97"/>
      <c r="W102" s="97"/>
      <c r="X102" s="97"/>
      <c r="Y102" s="97"/>
      <c r="Z102" s="98"/>
    </row>
    <row r="103" spans="1:26" ht="18.75" customHeight="1" x14ac:dyDescent="0.2">
      <c r="A103" s="96"/>
      <c r="B103" s="75" t="s">
        <v>502</v>
      </c>
      <c r="C103" s="139" t="s">
        <v>104</v>
      </c>
      <c r="D103" s="138" t="s">
        <v>3</v>
      </c>
      <c r="E103" s="77" t="s">
        <v>235</v>
      </c>
      <c r="F103" s="139" t="s">
        <v>5</v>
      </c>
      <c r="G103" s="140"/>
      <c r="H103" s="141">
        <v>0</v>
      </c>
      <c r="I103" s="141">
        <v>32.14</v>
      </c>
      <c r="J103" s="141">
        <v>127.87</v>
      </c>
      <c r="K103" s="141">
        <f t="shared" si="46"/>
        <v>160.01</v>
      </c>
      <c r="L103" s="78">
        <v>0.2215</v>
      </c>
      <c r="M103" s="79">
        <f t="shared" si="47"/>
        <v>195.45</v>
      </c>
      <c r="N103" s="79">
        <f t="shared" si="48"/>
        <v>0</v>
      </c>
      <c r="O103" s="79">
        <f t="shared" si="49"/>
        <v>0</v>
      </c>
      <c r="P103" s="79">
        <f t="shared" si="50"/>
        <v>0</v>
      </c>
      <c r="Q103" s="80">
        <f t="shared" si="51"/>
        <v>0</v>
      </c>
      <c r="R103" s="97"/>
      <c r="S103" s="97"/>
      <c r="T103" s="15" t="str">
        <f t="shared" si="44"/>
        <v>6.17</v>
      </c>
      <c r="U103" s="15" t="b">
        <f t="shared" si="45"/>
        <v>0</v>
      </c>
      <c r="V103" s="97"/>
      <c r="W103" s="97"/>
      <c r="X103" s="97"/>
      <c r="Y103" s="97"/>
      <c r="Z103" s="98"/>
    </row>
    <row r="104" spans="1:26" ht="18.75" customHeight="1" x14ac:dyDescent="0.2">
      <c r="A104" s="96"/>
      <c r="B104" s="75" t="s">
        <v>503</v>
      </c>
      <c r="C104" s="139" t="s">
        <v>105</v>
      </c>
      <c r="D104" s="138" t="s">
        <v>3</v>
      </c>
      <c r="E104" s="77" t="s">
        <v>295</v>
      </c>
      <c r="F104" s="139" t="s">
        <v>5</v>
      </c>
      <c r="G104" s="140"/>
      <c r="H104" s="141">
        <v>0</v>
      </c>
      <c r="I104" s="141">
        <v>31.83</v>
      </c>
      <c r="J104" s="141">
        <v>127.18</v>
      </c>
      <c r="K104" s="141">
        <f t="shared" si="46"/>
        <v>159.01</v>
      </c>
      <c r="L104" s="78">
        <v>0.2215</v>
      </c>
      <c r="M104" s="79">
        <f t="shared" si="47"/>
        <v>194.23</v>
      </c>
      <c r="N104" s="79">
        <f t="shared" si="48"/>
        <v>0</v>
      </c>
      <c r="O104" s="79">
        <f t="shared" si="49"/>
        <v>0</v>
      </c>
      <c r="P104" s="79">
        <f t="shared" si="50"/>
        <v>0</v>
      </c>
      <c r="Q104" s="80">
        <f t="shared" si="51"/>
        <v>0</v>
      </c>
      <c r="R104" s="97"/>
      <c r="S104" s="97"/>
      <c r="T104" s="15" t="str">
        <f t="shared" si="44"/>
        <v>6.18</v>
      </c>
      <c r="U104" s="15" t="b">
        <f t="shared" si="45"/>
        <v>0</v>
      </c>
      <c r="V104" s="97"/>
      <c r="W104" s="97"/>
      <c r="X104" s="97"/>
      <c r="Y104" s="97"/>
      <c r="Z104" s="98"/>
    </row>
    <row r="105" spans="1:26" ht="18.75" customHeight="1" x14ac:dyDescent="0.2">
      <c r="A105" s="96"/>
      <c r="B105" s="75" t="s">
        <v>504</v>
      </c>
      <c r="C105" s="139" t="s">
        <v>106</v>
      </c>
      <c r="D105" s="138" t="s">
        <v>3</v>
      </c>
      <c r="E105" s="77" t="s">
        <v>296</v>
      </c>
      <c r="F105" s="139" t="s">
        <v>5</v>
      </c>
      <c r="G105" s="140"/>
      <c r="H105" s="141">
        <v>0</v>
      </c>
      <c r="I105" s="141">
        <v>31.83</v>
      </c>
      <c r="J105" s="141">
        <v>14.05</v>
      </c>
      <c r="K105" s="141">
        <f t="shared" si="46"/>
        <v>45.879999999999995</v>
      </c>
      <c r="L105" s="78">
        <v>0.2215</v>
      </c>
      <c r="M105" s="79">
        <f t="shared" si="47"/>
        <v>56.04</v>
      </c>
      <c r="N105" s="79">
        <f t="shared" si="48"/>
        <v>0</v>
      </c>
      <c r="O105" s="79">
        <f t="shared" si="49"/>
        <v>0</v>
      </c>
      <c r="P105" s="79">
        <f t="shared" si="50"/>
        <v>0</v>
      </c>
      <c r="Q105" s="80">
        <f t="shared" si="51"/>
        <v>0</v>
      </c>
      <c r="R105" s="97"/>
      <c r="S105" s="97"/>
      <c r="T105" s="15" t="str">
        <f t="shared" si="44"/>
        <v>6.19</v>
      </c>
      <c r="U105" s="15" t="b">
        <f t="shared" si="45"/>
        <v>0</v>
      </c>
      <c r="V105" s="97"/>
      <c r="W105" s="97"/>
      <c r="X105" s="97"/>
      <c r="Y105" s="97"/>
      <c r="Z105" s="98"/>
    </row>
    <row r="106" spans="1:26" ht="18.75" customHeight="1" x14ac:dyDescent="0.2">
      <c r="A106" s="96"/>
      <c r="B106" s="75" t="s">
        <v>505</v>
      </c>
      <c r="C106" s="139" t="s">
        <v>107</v>
      </c>
      <c r="D106" s="138" t="s">
        <v>3</v>
      </c>
      <c r="E106" s="77" t="s">
        <v>297</v>
      </c>
      <c r="F106" s="139" t="s">
        <v>6</v>
      </c>
      <c r="G106" s="140"/>
      <c r="H106" s="141">
        <v>25.22</v>
      </c>
      <c r="I106" s="141">
        <v>23.55</v>
      </c>
      <c r="J106" s="141">
        <v>81.48</v>
      </c>
      <c r="K106" s="141">
        <f t="shared" si="46"/>
        <v>130.25</v>
      </c>
      <c r="L106" s="78">
        <v>0.2215</v>
      </c>
      <c r="M106" s="79">
        <f t="shared" si="47"/>
        <v>159.1</v>
      </c>
      <c r="N106" s="79">
        <f t="shared" si="48"/>
        <v>0</v>
      </c>
      <c r="O106" s="79">
        <f t="shared" si="49"/>
        <v>0</v>
      </c>
      <c r="P106" s="79">
        <f t="shared" si="50"/>
        <v>0</v>
      </c>
      <c r="Q106" s="80">
        <f t="shared" si="51"/>
        <v>0</v>
      </c>
      <c r="R106" s="97"/>
      <c r="S106" s="97"/>
      <c r="T106" s="15" t="str">
        <f t="shared" si="44"/>
        <v>6.20</v>
      </c>
      <c r="U106" s="15" t="b">
        <f t="shared" si="45"/>
        <v>0</v>
      </c>
      <c r="V106" s="97"/>
      <c r="W106" s="97"/>
      <c r="X106" s="97"/>
      <c r="Y106" s="97"/>
      <c r="Z106" s="98"/>
    </row>
    <row r="107" spans="1:26" ht="18.75" customHeight="1" x14ac:dyDescent="0.2">
      <c r="A107" s="96"/>
      <c r="B107" s="75" t="s">
        <v>506</v>
      </c>
      <c r="C107" s="139" t="s">
        <v>108</v>
      </c>
      <c r="D107" s="138" t="s">
        <v>3</v>
      </c>
      <c r="E107" s="77" t="s">
        <v>298</v>
      </c>
      <c r="F107" s="139" t="s">
        <v>5</v>
      </c>
      <c r="G107" s="140"/>
      <c r="H107" s="141">
        <v>0</v>
      </c>
      <c r="I107" s="141">
        <v>31.51</v>
      </c>
      <c r="J107" s="141">
        <v>73.8</v>
      </c>
      <c r="K107" s="141">
        <f t="shared" si="46"/>
        <v>105.31</v>
      </c>
      <c r="L107" s="78">
        <v>0.2215</v>
      </c>
      <c r="M107" s="79">
        <f t="shared" si="47"/>
        <v>128.63</v>
      </c>
      <c r="N107" s="79">
        <f t="shared" si="48"/>
        <v>0</v>
      </c>
      <c r="O107" s="79">
        <f t="shared" si="49"/>
        <v>0</v>
      </c>
      <c r="P107" s="79">
        <f t="shared" si="50"/>
        <v>0</v>
      </c>
      <c r="Q107" s="80">
        <f t="shared" si="51"/>
        <v>0</v>
      </c>
      <c r="R107" s="97"/>
      <c r="S107" s="97"/>
      <c r="T107" s="15" t="str">
        <f t="shared" si="44"/>
        <v>6.21</v>
      </c>
      <c r="U107" s="15" t="b">
        <f t="shared" si="45"/>
        <v>0</v>
      </c>
      <c r="V107" s="97"/>
      <c r="W107" s="97"/>
      <c r="X107" s="97"/>
      <c r="Y107" s="97"/>
      <c r="Z107" s="98"/>
    </row>
    <row r="108" spans="1:26" ht="26.25" customHeight="1" x14ac:dyDescent="0.2">
      <c r="A108" s="96"/>
      <c r="B108" s="75" t="s">
        <v>507</v>
      </c>
      <c r="C108" s="139">
        <v>104658</v>
      </c>
      <c r="D108" s="138" t="s">
        <v>1</v>
      </c>
      <c r="E108" s="77" t="s">
        <v>397</v>
      </c>
      <c r="F108" s="139" t="s">
        <v>5</v>
      </c>
      <c r="G108" s="140"/>
      <c r="H108" s="141">
        <v>0</v>
      </c>
      <c r="I108" s="141">
        <v>29.02</v>
      </c>
      <c r="J108" s="141">
        <v>88.57</v>
      </c>
      <c r="K108" s="141">
        <f t="shared" si="46"/>
        <v>117.58999999999999</v>
      </c>
      <c r="L108" s="78">
        <v>0.2215</v>
      </c>
      <c r="M108" s="79">
        <f t="shared" si="47"/>
        <v>143.63</v>
      </c>
      <c r="N108" s="79">
        <f t="shared" si="48"/>
        <v>0</v>
      </c>
      <c r="O108" s="79">
        <f t="shared" si="49"/>
        <v>0</v>
      </c>
      <c r="P108" s="79">
        <f t="shared" si="50"/>
        <v>0</v>
      </c>
      <c r="Q108" s="80">
        <f t="shared" si="51"/>
        <v>0</v>
      </c>
      <c r="R108" s="97"/>
      <c r="S108" s="97"/>
      <c r="T108" s="15" t="str">
        <f t="shared" si="44"/>
        <v>6.22</v>
      </c>
      <c r="U108" s="15" t="b">
        <f t="shared" si="45"/>
        <v>0</v>
      </c>
      <c r="V108" s="97"/>
      <c r="W108" s="97"/>
      <c r="X108" s="97"/>
      <c r="Y108" s="97"/>
      <c r="Z108" s="98"/>
    </row>
    <row r="109" spans="1:26" ht="26.25" customHeight="1" x14ac:dyDescent="0.2">
      <c r="A109" s="96"/>
      <c r="B109" s="75" t="s">
        <v>508</v>
      </c>
      <c r="C109" s="139">
        <v>88472</v>
      </c>
      <c r="D109" s="138" t="s">
        <v>1</v>
      </c>
      <c r="E109" s="77" t="s">
        <v>398</v>
      </c>
      <c r="F109" s="139" t="s">
        <v>5</v>
      </c>
      <c r="G109" s="140"/>
      <c r="H109" s="141">
        <v>0</v>
      </c>
      <c r="I109" s="141">
        <v>3.42</v>
      </c>
      <c r="J109" s="141">
        <v>30.01</v>
      </c>
      <c r="K109" s="141">
        <f t="shared" si="46"/>
        <v>33.43</v>
      </c>
      <c r="L109" s="78">
        <v>0.2215</v>
      </c>
      <c r="M109" s="79">
        <f t="shared" si="47"/>
        <v>40.83</v>
      </c>
      <c r="N109" s="79">
        <f t="shared" si="48"/>
        <v>0</v>
      </c>
      <c r="O109" s="79">
        <f t="shared" si="49"/>
        <v>0</v>
      </c>
      <c r="P109" s="79">
        <f t="shared" si="50"/>
        <v>0</v>
      </c>
      <c r="Q109" s="80">
        <f t="shared" si="51"/>
        <v>0</v>
      </c>
      <c r="R109" s="97"/>
      <c r="S109" s="97"/>
      <c r="T109" s="15" t="str">
        <f t="shared" si="44"/>
        <v>6.23</v>
      </c>
      <c r="U109" s="15" t="b">
        <f t="shared" si="45"/>
        <v>0</v>
      </c>
      <c r="V109" s="97"/>
      <c r="W109" s="97"/>
      <c r="X109" s="97"/>
      <c r="Y109" s="97"/>
      <c r="Z109" s="98"/>
    </row>
    <row r="110" spans="1:26" ht="18.75" customHeight="1" x14ac:dyDescent="0.2">
      <c r="A110" s="96"/>
      <c r="B110" s="75" t="s">
        <v>509</v>
      </c>
      <c r="C110" s="139" t="s">
        <v>109</v>
      </c>
      <c r="D110" s="138" t="s">
        <v>3</v>
      </c>
      <c r="E110" s="77" t="s">
        <v>299</v>
      </c>
      <c r="F110" s="139" t="s">
        <v>8</v>
      </c>
      <c r="G110" s="140"/>
      <c r="H110" s="141">
        <v>0.02</v>
      </c>
      <c r="I110" s="141">
        <v>8.1</v>
      </c>
      <c r="J110" s="141">
        <v>20.04</v>
      </c>
      <c r="K110" s="141">
        <f t="shared" si="46"/>
        <v>28.159999999999997</v>
      </c>
      <c r="L110" s="78">
        <v>0.2215</v>
      </c>
      <c r="M110" s="79">
        <f t="shared" si="47"/>
        <v>34.39</v>
      </c>
      <c r="N110" s="79">
        <f t="shared" si="48"/>
        <v>0</v>
      </c>
      <c r="O110" s="79">
        <f t="shared" si="49"/>
        <v>0</v>
      </c>
      <c r="P110" s="79">
        <f t="shared" si="50"/>
        <v>0</v>
      </c>
      <c r="Q110" s="80">
        <f t="shared" si="51"/>
        <v>0</v>
      </c>
      <c r="R110" s="97"/>
      <c r="S110" s="97"/>
      <c r="T110" s="15" t="str">
        <f t="shared" si="44"/>
        <v>6.24</v>
      </c>
      <c r="U110" s="15" t="b">
        <f t="shared" si="45"/>
        <v>0</v>
      </c>
      <c r="V110" s="97"/>
      <c r="W110" s="97"/>
      <c r="X110" s="97"/>
      <c r="Y110" s="97"/>
      <c r="Z110" s="98"/>
    </row>
    <row r="111" spans="1:26" s="104" customFormat="1" ht="6" customHeight="1" x14ac:dyDescent="0.2">
      <c r="A111" s="99"/>
      <c r="B111" s="81"/>
      <c r="C111" s="81"/>
      <c r="D111" s="142"/>
      <c r="E111" s="143"/>
      <c r="F111" s="81"/>
      <c r="G111" s="85"/>
      <c r="H111" s="85"/>
      <c r="I111" s="109"/>
      <c r="J111" s="85"/>
      <c r="K111" s="85"/>
      <c r="L111" s="84"/>
      <c r="M111" s="85"/>
      <c r="N111" s="85"/>
      <c r="O111" s="79"/>
      <c r="P111" s="79"/>
      <c r="Q111" s="80"/>
      <c r="R111" s="101"/>
      <c r="S111" s="101"/>
      <c r="T111" s="102"/>
      <c r="U111" s="102"/>
      <c r="V111" s="101"/>
      <c r="W111" s="101"/>
      <c r="X111" s="101"/>
      <c r="Y111" s="101"/>
      <c r="Z111" s="99"/>
    </row>
    <row r="112" spans="1:26" ht="15" customHeight="1" x14ac:dyDescent="0.2">
      <c r="A112" s="11"/>
      <c r="B112" s="144"/>
      <c r="C112" s="145"/>
      <c r="D112" s="145"/>
      <c r="E112" s="145"/>
      <c r="F112" s="145"/>
      <c r="G112" s="145"/>
      <c r="H112" s="145"/>
      <c r="I112" s="145"/>
      <c r="J112" s="145"/>
      <c r="K112" s="145"/>
      <c r="L112" s="67"/>
      <c r="M112" s="87" t="str">
        <f>CONCATENATE("Subtotal ",E86)</f>
        <v>Subtotal PAVIMENTAÇÃO - RECONSTRUÇÃO DE PISOS</v>
      </c>
      <c r="N112" s="88">
        <f>SUM(N87:N110)</f>
        <v>0</v>
      </c>
      <c r="O112" s="88">
        <f>SUM(O87:O110)</f>
        <v>0</v>
      </c>
      <c r="P112" s="88">
        <f>SUM(P87:P110)</f>
        <v>0</v>
      </c>
      <c r="Q112" s="89">
        <f>SUM(Q87:Q110)</f>
        <v>0</v>
      </c>
      <c r="R112" s="90"/>
      <c r="S112" s="15">
        <v>1</v>
      </c>
      <c r="T112" s="15"/>
      <c r="U112" s="15"/>
      <c r="V112" s="74">
        <f>SUM(N112:P112)</f>
        <v>0</v>
      </c>
      <c r="W112" s="15" t="str">
        <f>IF(V112&lt;&gt;Q112,"erro","ok")</f>
        <v>ok</v>
      </c>
      <c r="X112" s="15"/>
      <c r="Y112" s="15"/>
      <c r="Z112" s="16"/>
    </row>
    <row r="113" spans="1:26" ht="6" customHeight="1" x14ac:dyDescent="0.2">
      <c r="A113" s="59"/>
      <c r="B113" s="91"/>
      <c r="C113" s="92"/>
      <c r="D113" s="93"/>
      <c r="E113" s="93"/>
      <c r="F113" s="92"/>
      <c r="G113" s="92"/>
      <c r="H113" s="92"/>
      <c r="I113" s="92"/>
      <c r="J113" s="92"/>
      <c r="K113" s="92"/>
      <c r="L113" s="62"/>
      <c r="M113" s="92"/>
      <c r="N113" s="92"/>
      <c r="O113" s="92"/>
      <c r="P113" s="92"/>
      <c r="Q113" s="94"/>
      <c r="R113" s="15"/>
      <c r="S113" s="15"/>
      <c r="T113" s="15">
        <f t="shared" ref="T113:T118" si="52">B113</f>
        <v>0</v>
      </c>
      <c r="U113" s="15">
        <f t="shared" ref="U113:U118" si="53">IF(J113=0,Q113-O113-(TRUNC(TRUNC(H113*(1+L113),2)*G113,2)))</f>
        <v>0</v>
      </c>
      <c r="V113" s="15"/>
      <c r="W113" s="15"/>
      <c r="X113" s="15"/>
      <c r="Y113" s="15"/>
      <c r="Z113" s="16"/>
    </row>
    <row r="114" spans="1:26" ht="15" customHeight="1" x14ac:dyDescent="0.2">
      <c r="A114" s="11"/>
      <c r="B114" s="64">
        <v>7</v>
      </c>
      <c r="C114" s="65"/>
      <c r="D114" s="65"/>
      <c r="E114" s="66" t="s">
        <v>110</v>
      </c>
      <c r="F114" s="66"/>
      <c r="G114" s="66"/>
      <c r="H114" s="66"/>
      <c r="I114" s="66"/>
      <c r="J114" s="66"/>
      <c r="K114" s="66"/>
      <c r="L114" s="67"/>
      <c r="M114" s="66"/>
      <c r="N114" s="66"/>
      <c r="O114" s="66"/>
      <c r="P114" s="66"/>
      <c r="Q114" s="68">
        <f>Q120</f>
        <v>0</v>
      </c>
      <c r="R114" s="15"/>
      <c r="S114" s="15"/>
      <c r="T114" s="15">
        <f t="shared" si="52"/>
        <v>7</v>
      </c>
      <c r="U114" s="95">
        <f t="shared" si="53"/>
        <v>0</v>
      </c>
      <c r="V114" s="15"/>
      <c r="W114" s="15"/>
      <c r="X114" s="15"/>
      <c r="Y114" s="15"/>
      <c r="Z114" s="16"/>
    </row>
    <row r="115" spans="1:26" ht="33.75" customHeight="1" x14ac:dyDescent="0.2">
      <c r="A115" s="96"/>
      <c r="B115" s="75" t="s">
        <v>475</v>
      </c>
      <c r="C115" s="139">
        <v>87794</v>
      </c>
      <c r="D115" s="138" t="s">
        <v>1</v>
      </c>
      <c r="E115" s="77" t="s">
        <v>400</v>
      </c>
      <c r="F115" s="139" t="s">
        <v>5</v>
      </c>
      <c r="G115" s="140"/>
      <c r="H115" s="141">
        <v>0</v>
      </c>
      <c r="I115" s="141">
        <v>17.43</v>
      </c>
      <c r="J115" s="141">
        <v>18.22</v>
      </c>
      <c r="K115" s="141">
        <f t="shared" ref="K115:K118" si="54">H115+I115+J115</f>
        <v>35.65</v>
      </c>
      <c r="L115" s="78">
        <v>0.2215</v>
      </c>
      <c r="M115" s="79">
        <f t="shared" ref="M115:M118" si="55">IF(L115="-",K115,(TRUNC(K115*(1+L115),2)))</f>
        <v>43.54</v>
      </c>
      <c r="N115" s="79">
        <f t="shared" ref="N115:N118" si="56">IF(H115=0,0,IF(H115=0,0,IF($L115&lt;&gt;"-",IFERROR(TRUNC(TRUNC((H115*(1+$L115)),2)*$G115,2)+U115,0),IFERROR(TRUNC(H115*$G115,2),0))))</f>
        <v>0</v>
      </c>
      <c r="O115" s="79">
        <f t="shared" ref="O115:O118" si="57">IF(AND($H115=0,$J115=0),$Q115,IF(I115=0,0,IF($L115&lt;&gt;"-",IFERROR(TRUNC(TRUNC((I115*(1+$L115)),2)*$G115,2),0),IFERROR(TRUNC(I115*$G115,2),0))))</f>
        <v>0</v>
      </c>
      <c r="P115" s="79">
        <f t="shared" ref="P115:P118" si="58">IF(J115=0,0,Q115-O115-N115)</f>
        <v>0</v>
      </c>
      <c r="Q115" s="80">
        <f t="shared" ref="Q115:Q118" si="59">IFERROR(ROUND(ROUND(M115,2)*ROUND(G115,2),2),0)</f>
        <v>0</v>
      </c>
      <c r="R115" s="97"/>
      <c r="S115" s="97"/>
      <c r="T115" s="15" t="str">
        <f t="shared" si="52"/>
        <v>7.1</v>
      </c>
      <c r="U115" s="15" t="b">
        <f t="shared" si="53"/>
        <v>0</v>
      </c>
      <c r="V115" s="97"/>
      <c r="W115" s="97"/>
      <c r="X115" s="97"/>
      <c r="Y115" s="97"/>
      <c r="Z115" s="98"/>
    </row>
    <row r="116" spans="1:26" ht="26.25" customHeight="1" x14ac:dyDescent="0.2">
      <c r="A116" s="96"/>
      <c r="B116" s="75" t="s">
        <v>476</v>
      </c>
      <c r="C116" s="76">
        <v>87879</v>
      </c>
      <c r="D116" s="138" t="s">
        <v>1</v>
      </c>
      <c r="E116" s="77" t="s">
        <v>399</v>
      </c>
      <c r="F116" s="139" t="s">
        <v>5</v>
      </c>
      <c r="G116" s="140"/>
      <c r="H116" s="141">
        <v>0</v>
      </c>
      <c r="I116" s="141">
        <v>1.96</v>
      </c>
      <c r="J116" s="141">
        <v>1.82</v>
      </c>
      <c r="K116" s="141">
        <f t="shared" si="54"/>
        <v>3.7800000000000002</v>
      </c>
      <c r="L116" s="78">
        <v>0.2215</v>
      </c>
      <c r="M116" s="79">
        <f t="shared" si="55"/>
        <v>4.6100000000000003</v>
      </c>
      <c r="N116" s="79">
        <f t="shared" si="56"/>
        <v>0</v>
      </c>
      <c r="O116" s="79">
        <f t="shared" si="57"/>
        <v>0</v>
      </c>
      <c r="P116" s="79">
        <f t="shared" si="58"/>
        <v>0</v>
      </c>
      <c r="Q116" s="80">
        <f t="shared" si="59"/>
        <v>0</v>
      </c>
      <c r="R116" s="97"/>
      <c r="S116" s="97"/>
      <c r="T116" s="15" t="str">
        <f t="shared" si="52"/>
        <v>7.2</v>
      </c>
      <c r="U116" s="15" t="b">
        <f t="shared" si="53"/>
        <v>0</v>
      </c>
      <c r="V116" s="97"/>
      <c r="W116" s="97"/>
      <c r="X116" s="97"/>
      <c r="Y116" s="97"/>
      <c r="Z116" s="98"/>
    </row>
    <row r="117" spans="1:26" ht="33.75" customHeight="1" x14ac:dyDescent="0.2">
      <c r="A117" s="96"/>
      <c r="B117" s="75" t="s">
        <v>477</v>
      </c>
      <c r="C117" s="76">
        <v>103330</v>
      </c>
      <c r="D117" s="138" t="s">
        <v>1</v>
      </c>
      <c r="E117" s="77" t="s">
        <v>390</v>
      </c>
      <c r="F117" s="139" t="s">
        <v>5</v>
      </c>
      <c r="G117" s="140"/>
      <c r="H117" s="141">
        <v>0.01</v>
      </c>
      <c r="I117" s="141">
        <v>30.6</v>
      </c>
      <c r="J117" s="141">
        <v>33.72</v>
      </c>
      <c r="K117" s="141">
        <f t="shared" si="54"/>
        <v>64.33</v>
      </c>
      <c r="L117" s="78">
        <v>0.2215</v>
      </c>
      <c r="M117" s="79">
        <f t="shared" si="55"/>
        <v>78.569999999999993</v>
      </c>
      <c r="N117" s="79">
        <f t="shared" si="56"/>
        <v>0</v>
      </c>
      <c r="O117" s="79">
        <f t="shared" si="57"/>
        <v>0</v>
      </c>
      <c r="P117" s="79">
        <f t="shared" si="58"/>
        <v>0</v>
      </c>
      <c r="Q117" s="80">
        <f t="shared" si="59"/>
        <v>0</v>
      </c>
      <c r="R117" s="97"/>
      <c r="S117" s="97"/>
      <c r="T117" s="15" t="str">
        <f t="shared" si="52"/>
        <v>7.3</v>
      </c>
      <c r="U117" s="15" t="b">
        <f t="shared" si="53"/>
        <v>0</v>
      </c>
      <c r="V117" s="97"/>
      <c r="W117" s="97"/>
      <c r="X117" s="97"/>
      <c r="Y117" s="97"/>
      <c r="Z117" s="98"/>
    </row>
    <row r="118" spans="1:26" ht="26.25" customHeight="1" x14ac:dyDescent="0.2">
      <c r="A118" s="96"/>
      <c r="B118" s="75" t="s">
        <v>478</v>
      </c>
      <c r="C118" s="76">
        <v>101159</v>
      </c>
      <c r="D118" s="138" t="s">
        <v>1</v>
      </c>
      <c r="E118" s="77" t="s">
        <v>389</v>
      </c>
      <c r="F118" s="139" t="s">
        <v>5</v>
      </c>
      <c r="G118" s="140"/>
      <c r="H118" s="141">
        <v>0.02</v>
      </c>
      <c r="I118" s="141">
        <v>50.78</v>
      </c>
      <c r="J118" s="141">
        <v>55.42</v>
      </c>
      <c r="K118" s="141">
        <f t="shared" si="54"/>
        <v>106.22</v>
      </c>
      <c r="L118" s="78">
        <v>0.2215</v>
      </c>
      <c r="M118" s="79">
        <f t="shared" si="55"/>
        <v>129.74</v>
      </c>
      <c r="N118" s="79">
        <f t="shared" si="56"/>
        <v>0</v>
      </c>
      <c r="O118" s="79">
        <f t="shared" si="57"/>
        <v>0</v>
      </c>
      <c r="P118" s="79">
        <f t="shared" si="58"/>
        <v>0</v>
      </c>
      <c r="Q118" s="80">
        <f t="shared" si="59"/>
        <v>0</v>
      </c>
      <c r="R118" s="97"/>
      <c r="S118" s="97"/>
      <c r="T118" s="15" t="str">
        <f t="shared" si="52"/>
        <v>7.4</v>
      </c>
      <c r="U118" s="15" t="b">
        <f t="shared" si="53"/>
        <v>0</v>
      </c>
      <c r="V118" s="97"/>
      <c r="W118" s="97"/>
      <c r="X118" s="97"/>
      <c r="Y118" s="97"/>
      <c r="Z118" s="98"/>
    </row>
    <row r="119" spans="1:26" s="104" customFormat="1" ht="6" customHeight="1" x14ac:dyDescent="0.2">
      <c r="A119" s="99"/>
      <c r="B119" s="81"/>
      <c r="C119" s="81"/>
      <c r="D119" s="142"/>
      <c r="E119" s="143"/>
      <c r="F119" s="81"/>
      <c r="G119" s="85"/>
      <c r="H119" s="85"/>
      <c r="I119" s="85"/>
      <c r="J119" s="85"/>
      <c r="K119" s="85"/>
      <c r="L119" s="84"/>
      <c r="M119" s="85"/>
      <c r="N119" s="85"/>
      <c r="O119" s="85"/>
      <c r="P119" s="79"/>
      <c r="Q119" s="80"/>
      <c r="R119" s="101"/>
      <c r="S119" s="101"/>
      <c r="T119" s="102"/>
      <c r="U119" s="102"/>
      <c r="V119" s="101"/>
      <c r="W119" s="101"/>
      <c r="X119" s="101"/>
      <c r="Y119" s="101"/>
      <c r="Z119" s="99"/>
    </row>
    <row r="120" spans="1:26" ht="15" customHeight="1" x14ac:dyDescent="0.2">
      <c r="A120" s="11"/>
      <c r="B120" s="144"/>
      <c r="C120" s="145"/>
      <c r="D120" s="145"/>
      <c r="E120" s="145"/>
      <c r="F120" s="145"/>
      <c r="G120" s="145"/>
      <c r="H120" s="145"/>
      <c r="I120" s="145"/>
      <c r="J120" s="145"/>
      <c r="K120" s="145"/>
      <c r="L120" s="67"/>
      <c r="M120" s="87" t="str">
        <f>CONCATENATE("Subtotal ",E114)</f>
        <v>Subtotal MURO / ALVENARIA / REVESTIMENTOS</v>
      </c>
      <c r="N120" s="88">
        <f>SUM(N115:N118)</f>
        <v>0</v>
      </c>
      <c r="O120" s="88">
        <f>SUM(O115:O118)</f>
        <v>0</v>
      </c>
      <c r="P120" s="88">
        <f>SUM(P115:P118)</f>
        <v>0</v>
      </c>
      <c r="Q120" s="89">
        <f>SUM(Q115:Q118)</f>
        <v>0</v>
      </c>
      <c r="R120" s="90"/>
      <c r="S120" s="15">
        <v>1</v>
      </c>
      <c r="T120" s="15"/>
      <c r="U120" s="15"/>
      <c r="V120" s="74">
        <f>SUM(N120:P120)</f>
        <v>0</v>
      </c>
      <c r="W120" s="15" t="str">
        <f>IF(V120&lt;&gt;Q120,"erro","ok")</f>
        <v>ok</v>
      </c>
      <c r="X120" s="15"/>
      <c r="Y120" s="15"/>
      <c r="Z120" s="16"/>
    </row>
    <row r="121" spans="1:26" ht="6" customHeight="1" x14ac:dyDescent="0.2">
      <c r="A121" s="59"/>
      <c r="B121" s="91"/>
      <c r="C121" s="92"/>
      <c r="D121" s="93"/>
      <c r="E121" s="93"/>
      <c r="F121" s="92"/>
      <c r="G121" s="92"/>
      <c r="H121" s="92"/>
      <c r="I121" s="92"/>
      <c r="J121" s="92"/>
      <c r="K121" s="92"/>
      <c r="L121" s="62"/>
      <c r="M121" s="92"/>
      <c r="N121" s="92"/>
      <c r="O121" s="92"/>
      <c r="P121" s="92"/>
      <c r="Q121" s="94"/>
      <c r="R121" s="15"/>
      <c r="S121" s="15"/>
      <c r="T121" s="15">
        <f t="shared" ref="T121:T126" si="60">B121</f>
        <v>0</v>
      </c>
      <c r="U121" s="15">
        <f t="shared" ref="U121:U126" si="61">IF(J121=0,Q121-O121-(TRUNC(TRUNC(H121*(1+L121),2)*G121,2)))</f>
        <v>0</v>
      </c>
      <c r="V121" s="15"/>
      <c r="W121" s="15"/>
      <c r="X121" s="15"/>
      <c r="Y121" s="15"/>
      <c r="Z121" s="16"/>
    </row>
    <row r="122" spans="1:26" ht="15" customHeight="1" x14ac:dyDescent="0.2">
      <c r="A122" s="11"/>
      <c r="B122" s="64">
        <v>8</v>
      </c>
      <c r="C122" s="65"/>
      <c r="D122" s="65"/>
      <c r="E122" s="66" t="s">
        <v>636</v>
      </c>
      <c r="F122" s="66"/>
      <c r="G122" s="66"/>
      <c r="H122" s="66"/>
      <c r="I122" s="66"/>
      <c r="J122" s="66"/>
      <c r="K122" s="66"/>
      <c r="L122" s="67"/>
      <c r="M122" s="66"/>
      <c r="N122" s="66"/>
      <c r="O122" s="66"/>
      <c r="P122" s="66"/>
      <c r="Q122" s="68">
        <f>Q128</f>
        <v>0</v>
      </c>
      <c r="R122" s="15"/>
      <c r="S122" s="15"/>
      <c r="T122" s="15">
        <f t="shared" si="60"/>
        <v>8</v>
      </c>
      <c r="U122" s="95">
        <f t="shared" si="61"/>
        <v>0</v>
      </c>
      <c r="V122" s="15"/>
      <c r="W122" s="15"/>
      <c r="X122" s="15"/>
      <c r="Y122" s="15"/>
      <c r="Z122" s="16"/>
    </row>
    <row r="123" spans="1:26" ht="18.75" customHeight="1" x14ac:dyDescent="0.2">
      <c r="A123" s="96"/>
      <c r="B123" s="75" t="s">
        <v>479</v>
      </c>
      <c r="C123" s="139" t="s">
        <v>111</v>
      </c>
      <c r="D123" s="138" t="s">
        <v>3</v>
      </c>
      <c r="E123" s="77" t="s">
        <v>300</v>
      </c>
      <c r="F123" s="139" t="s">
        <v>4</v>
      </c>
      <c r="G123" s="140"/>
      <c r="H123" s="141">
        <v>0.39</v>
      </c>
      <c r="I123" s="141">
        <v>29.53</v>
      </c>
      <c r="J123" s="141">
        <v>21.2</v>
      </c>
      <c r="K123" s="141">
        <f t="shared" ref="K123:K126" si="62">H123+I123+J123</f>
        <v>51.120000000000005</v>
      </c>
      <c r="L123" s="78">
        <v>0.2215</v>
      </c>
      <c r="M123" s="79">
        <f t="shared" ref="M123:M126" si="63">IF(L123="-",K123,(TRUNC(K123*(1+L123),2)))</f>
        <v>62.44</v>
      </c>
      <c r="N123" s="79">
        <f t="shared" ref="N123:N126" si="64">IF(H123=0,0,IF(H123=0,0,IF($L123&lt;&gt;"-",IFERROR(TRUNC(TRUNC((H123*(1+$L123)),2)*$G123,2)+U123,0),IFERROR(TRUNC(H123*$G123,2),0))))</f>
        <v>0</v>
      </c>
      <c r="O123" s="79">
        <f t="shared" ref="O123:O126" si="65">IF(AND($H123=0,$J123=0),$Q123,IF(I123=0,0,IF($L123&lt;&gt;"-",IFERROR(TRUNC(TRUNC((I123*(1+$L123)),2)*$G123,2),0),IFERROR(TRUNC(I123*$G123,2),0))))</f>
        <v>0</v>
      </c>
      <c r="P123" s="79">
        <f t="shared" ref="P123:P126" si="66">IF(J123=0,0,Q123-O123-N123)</f>
        <v>0</v>
      </c>
      <c r="Q123" s="80">
        <f t="shared" ref="Q123:Q126" si="67">IFERROR(ROUND(ROUND(M123,2)*ROUND(G123,2),2),0)</f>
        <v>0</v>
      </c>
      <c r="R123" s="97"/>
      <c r="S123" s="97"/>
      <c r="T123" s="15" t="str">
        <f t="shared" si="60"/>
        <v>8.1</v>
      </c>
      <c r="U123" s="15" t="b">
        <f t="shared" si="61"/>
        <v>0</v>
      </c>
      <c r="V123" s="97"/>
      <c r="W123" s="97"/>
      <c r="X123" s="97"/>
      <c r="Y123" s="97"/>
      <c r="Z123" s="98"/>
    </row>
    <row r="124" spans="1:26" ht="18.75" customHeight="1" x14ac:dyDescent="0.2">
      <c r="A124" s="96"/>
      <c r="B124" s="75" t="s">
        <v>480</v>
      </c>
      <c r="C124" s="76" t="s">
        <v>112</v>
      </c>
      <c r="D124" s="138" t="s">
        <v>3</v>
      </c>
      <c r="E124" s="77" t="s">
        <v>301</v>
      </c>
      <c r="F124" s="139" t="s">
        <v>4</v>
      </c>
      <c r="G124" s="140"/>
      <c r="H124" s="141">
        <v>1.03</v>
      </c>
      <c r="I124" s="141">
        <v>43.42</v>
      </c>
      <c r="J124" s="141">
        <v>18.739999999999998</v>
      </c>
      <c r="K124" s="141">
        <f t="shared" si="62"/>
        <v>63.19</v>
      </c>
      <c r="L124" s="78">
        <v>0.2215</v>
      </c>
      <c r="M124" s="79">
        <f t="shared" si="63"/>
        <v>77.180000000000007</v>
      </c>
      <c r="N124" s="79">
        <f t="shared" si="64"/>
        <v>0</v>
      </c>
      <c r="O124" s="79">
        <f t="shared" si="65"/>
        <v>0</v>
      </c>
      <c r="P124" s="79">
        <f t="shared" si="66"/>
        <v>0</v>
      </c>
      <c r="Q124" s="80">
        <f t="shared" si="67"/>
        <v>0</v>
      </c>
      <c r="R124" s="97"/>
      <c r="S124" s="97"/>
      <c r="T124" s="15" t="str">
        <f t="shared" si="60"/>
        <v>8.2</v>
      </c>
      <c r="U124" s="15" t="b">
        <f t="shared" si="61"/>
        <v>0</v>
      </c>
      <c r="V124" s="97"/>
      <c r="W124" s="97"/>
      <c r="X124" s="97"/>
      <c r="Y124" s="97"/>
      <c r="Z124" s="98"/>
    </row>
    <row r="125" spans="1:26" ht="33.75" customHeight="1" x14ac:dyDescent="0.2">
      <c r="A125" s="96"/>
      <c r="B125" s="75" t="s">
        <v>481</v>
      </c>
      <c r="C125" s="76">
        <v>94273</v>
      </c>
      <c r="D125" s="138" t="s">
        <v>1</v>
      </c>
      <c r="E125" s="77" t="s">
        <v>388</v>
      </c>
      <c r="F125" s="139" t="s">
        <v>4</v>
      </c>
      <c r="G125" s="140"/>
      <c r="H125" s="141">
        <v>0</v>
      </c>
      <c r="I125" s="141">
        <v>7.45</v>
      </c>
      <c r="J125" s="141">
        <v>32.82</v>
      </c>
      <c r="K125" s="141">
        <f t="shared" si="62"/>
        <v>40.270000000000003</v>
      </c>
      <c r="L125" s="78">
        <v>0.2215</v>
      </c>
      <c r="M125" s="79">
        <f t="shared" si="63"/>
        <v>49.18</v>
      </c>
      <c r="N125" s="79">
        <f t="shared" si="64"/>
        <v>0</v>
      </c>
      <c r="O125" s="79">
        <f t="shared" si="65"/>
        <v>0</v>
      </c>
      <c r="P125" s="79">
        <f t="shared" si="66"/>
        <v>0</v>
      </c>
      <c r="Q125" s="80">
        <f t="shared" si="67"/>
        <v>0</v>
      </c>
      <c r="R125" s="97"/>
      <c r="S125" s="97"/>
      <c r="T125" s="15" t="str">
        <f t="shared" si="60"/>
        <v>8.3</v>
      </c>
      <c r="U125" s="15" t="b">
        <f t="shared" si="61"/>
        <v>0</v>
      </c>
      <c r="V125" s="97"/>
      <c r="W125" s="97"/>
      <c r="X125" s="97"/>
      <c r="Y125" s="97"/>
      <c r="Z125" s="98"/>
    </row>
    <row r="126" spans="1:26" ht="18.75" customHeight="1" x14ac:dyDescent="0.2">
      <c r="A126" s="96"/>
      <c r="B126" s="75" t="s">
        <v>482</v>
      </c>
      <c r="C126" s="76" t="s">
        <v>113</v>
      </c>
      <c r="D126" s="138" t="s">
        <v>3</v>
      </c>
      <c r="E126" s="77" t="s">
        <v>302</v>
      </c>
      <c r="F126" s="139" t="s">
        <v>4</v>
      </c>
      <c r="G126" s="140"/>
      <c r="H126" s="141">
        <v>0</v>
      </c>
      <c r="I126" s="141">
        <v>16.07</v>
      </c>
      <c r="J126" s="141">
        <v>1.67</v>
      </c>
      <c r="K126" s="141">
        <f t="shared" si="62"/>
        <v>17.740000000000002</v>
      </c>
      <c r="L126" s="78">
        <v>0.2215</v>
      </c>
      <c r="M126" s="79">
        <f t="shared" si="63"/>
        <v>21.66</v>
      </c>
      <c r="N126" s="79">
        <f t="shared" si="64"/>
        <v>0</v>
      </c>
      <c r="O126" s="79">
        <f t="shared" si="65"/>
        <v>0</v>
      </c>
      <c r="P126" s="79">
        <f t="shared" si="66"/>
        <v>0</v>
      </c>
      <c r="Q126" s="80">
        <f t="shared" si="67"/>
        <v>0</v>
      </c>
      <c r="R126" s="97"/>
      <c r="S126" s="97"/>
      <c r="T126" s="15" t="str">
        <f t="shared" si="60"/>
        <v>8.4</v>
      </c>
      <c r="U126" s="15" t="b">
        <f t="shared" si="61"/>
        <v>0</v>
      </c>
      <c r="V126" s="97"/>
      <c r="W126" s="97"/>
      <c r="X126" s="97"/>
      <c r="Y126" s="97"/>
      <c r="Z126" s="98"/>
    </row>
    <row r="127" spans="1:26" s="104" customFormat="1" ht="6" customHeight="1" x14ac:dyDescent="0.2">
      <c r="A127" s="99"/>
      <c r="B127" s="81"/>
      <c r="C127" s="81"/>
      <c r="D127" s="142"/>
      <c r="E127" s="143"/>
      <c r="F127" s="81"/>
      <c r="G127" s="85"/>
      <c r="H127" s="85"/>
      <c r="I127" s="85"/>
      <c r="J127" s="109"/>
      <c r="K127" s="85"/>
      <c r="L127" s="84"/>
      <c r="M127" s="85"/>
      <c r="N127" s="85"/>
      <c r="O127" s="79"/>
      <c r="P127" s="79"/>
      <c r="Q127" s="80"/>
      <c r="R127" s="101"/>
      <c r="S127" s="101"/>
      <c r="T127" s="102"/>
      <c r="U127" s="102"/>
      <c r="V127" s="101"/>
      <c r="W127" s="101"/>
      <c r="X127" s="101"/>
      <c r="Y127" s="101"/>
      <c r="Z127" s="99"/>
    </row>
    <row r="128" spans="1:26" ht="15" customHeight="1" x14ac:dyDescent="0.2">
      <c r="A128" s="11"/>
      <c r="B128" s="144"/>
      <c r="C128" s="145"/>
      <c r="D128" s="145"/>
      <c r="E128" s="145"/>
      <c r="F128" s="145"/>
      <c r="G128" s="145"/>
      <c r="H128" s="145"/>
      <c r="I128" s="145"/>
      <c r="J128" s="145"/>
      <c r="K128" s="145"/>
      <c r="L128" s="67"/>
      <c r="M128" s="87" t="str">
        <f>CONCATENATE("Subtotal ",E122)</f>
        <v>Subtotal MEIO-FIO</v>
      </c>
      <c r="N128" s="88">
        <f>SUM(N123:N126)</f>
        <v>0</v>
      </c>
      <c r="O128" s="88">
        <f>SUM(O123:O126)</f>
        <v>0</v>
      </c>
      <c r="P128" s="88">
        <f>SUM(P123:P126)</f>
        <v>0</v>
      </c>
      <c r="Q128" s="89">
        <f>SUM(Q123:Q126)</f>
        <v>0</v>
      </c>
      <c r="R128" s="90"/>
      <c r="S128" s="15">
        <v>1</v>
      </c>
      <c r="T128" s="15"/>
      <c r="U128" s="15"/>
      <c r="V128" s="74">
        <f>SUM(N128:P128)</f>
        <v>0</v>
      </c>
      <c r="W128" s="15" t="str">
        <f>IF(V128&lt;&gt;Q128,"erro","ok")</f>
        <v>ok</v>
      </c>
      <c r="X128" s="15"/>
      <c r="Y128" s="15"/>
      <c r="Z128" s="16"/>
    </row>
    <row r="129" spans="1:26" ht="6" customHeight="1" x14ac:dyDescent="0.2">
      <c r="A129" s="59"/>
      <c r="B129" s="91"/>
      <c r="C129" s="92"/>
      <c r="D129" s="93"/>
      <c r="E129" s="93"/>
      <c r="F129" s="92"/>
      <c r="G129" s="92"/>
      <c r="H129" s="92"/>
      <c r="I129" s="92"/>
      <c r="J129" s="92"/>
      <c r="K129" s="92"/>
      <c r="L129" s="62"/>
      <c r="M129" s="92"/>
      <c r="N129" s="92"/>
      <c r="O129" s="92"/>
      <c r="P129" s="92"/>
      <c r="Q129" s="94"/>
      <c r="R129" s="15"/>
      <c r="S129" s="15"/>
      <c r="T129" s="15">
        <f t="shared" ref="T129:T132" si="68">B129</f>
        <v>0</v>
      </c>
      <c r="U129" s="15">
        <f t="shared" ref="U129:U132" si="69">IF(J129=0,Q129-O129-(TRUNC(TRUNC(H129*(1+L129),2)*G129,2)))</f>
        <v>0</v>
      </c>
      <c r="V129" s="15"/>
      <c r="W129" s="15"/>
      <c r="X129" s="15"/>
      <c r="Y129" s="15"/>
      <c r="Z129" s="16"/>
    </row>
    <row r="130" spans="1:26" ht="15" customHeight="1" x14ac:dyDescent="0.2">
      <c r="A130" s="11"/>
      <c r="B130" s="64">
        <v>9</v>
      </c>
      <c r="C130" s="65"/>
      <c r="D130" s="65"/>
      <c r="E130" s="66" t="s">
        <v>114</v>
      </c>
      <c r="F130" s="66"/>
      <c r="G130" s="66"/>
      <c r="H130" s="66"/>
      <c r="I130" s="66"/>
      <c r="J130" s="66"/>
      <c r="K130" s="66"/>
      <c r="L130" s="67"/>
      <c r="M130" s="66"/>
      <c r="N130" s="66"/>
      <c r="O130" s="66"/>
      <c r="P130" s="66"/>
      <c r="Q130" s="68">
        <f>Q134</f>
        <v>0</v>
      </c>
      <c r="R130" s="15"/>
      <c r="S130" s="15"/>
      <c r="T130" s="15">
        <f t="shared" si="68"/>
        <v>9</v>
      </c>
      <c r="U130" s="95">
        <f t="shared" si="69"/>
        <v>0</v>
      </c>
      <c r="V130" s="15"/>
      <c r="W130" s="15"/>
      <c r="X130" s="15"/>
      <c r="Y130" s="15"/>
      <c r="Z130" s="16"/>
    </row>
    <row r="131" spans="1:26" ht="18.75" customHeight="1" x14ac:dyDescent="0.2">
      <c r="A131" s="96"/>
      <c r="B131" s="75" t="s">
        <v>483</v>
      </c>
      <c r="C131" s="139" t="s">
        <v>115</v>
      </c>
      <c r="D131" s="138" t="s">
        <v>3</v>
      </c>
      <c r="E131" s="77" t="s">
        <v>510</v>
      </c>
      <c r="F131" s="139" t="s">
        <v>8</v>
      </c>
      <c r="G131" s="140"/>
      <c r="H131" s="141">
        <v>0.21</v>
      </c>
      <c r="I131" s="141">
        <v>132.36000000000001</v>
      </c>
      <c r="J131" s="141">
        <v>174.32</v>
      </c>
      <c r="K131" s="141">
        <f t="shared" ref="K131:K132" si="70">H131+I131+J131</f>
        <v>306.89</v>
      </c>
      <c r="L131" s="78">
        <v>0.2215</v>
      </c>
      <c r="M131" s="79">
        <f t="shared" ref="M131:M132" si="71">IF(L131="-",K131,(TRUNC(K131*(1+L131),2)))</f>
        <v>374.86</v>
      </c>
      <c r="N131" s="79">
        <f t="shared" ref="N131:N132" si="72">IF(H131=0,0,IF(H131=0,0,IF($L131&lt;&gt;"-",IFERROR(TRUNC(TRUNC((H131*(1+$L131)),2)*$G131,2)+U131,0),IFERROR(TRUNC(H131*$G131,2),0))))</f>
        <v>0</v>
      </c>
      <c r="O131" s="79">
        <f t="shared" ref="O131:O132" si="73">IF(AND($H131=0,$J131=0),$Q131,IF(I131=0,0,IF($L131&lt;&gt;"-",IFERROR(TRUNC(TRUNC((I131*(1+$L131)),2)*$G131,2),0),IFERROR(TRUNC(I131*$G131,2),0))))</f>
        <v>0</v>
      </c>
      <c r="P131" s="79">
        <f t="shared" ref="P131:P132" si="74">IF(J131=0,0,Q131-O131-N131)</f>
        <v>0</v>
      </c>
      <c r="Q131" s="80">
        <f t="shared" ref="Q131:Q132" si="75">IFERROR(ROUND(ROUND(M131,2)*ROUND(G131,2),2),0)</f>
        <v>0</v>
      </c>
      <c r="R131" s="97"/>
      <c r="S131" s="97"/>
      <c r="T131" s="15" t="str">
        <f t="shared" si="68"/>
        <v>9.1</v>
      </c>
      <c r="U131" s="15" t="b">
        <f t="shared" si="69"/>
        <v>0</v>
      </c>
      <c r="V131" s="97"/>
      <c r="W131" s="97"/>
      <c r="X131" s="97"/>
      <c r="Y131" s="97"/>
      <c r="Z131" s="98"/>
    </row>
    <row r="132" spans="1:26" ht="18.75" customHeight="1" x14ac:dyDescent="0.2">
      <c r="A132" s="96"/>
      <c r="B132" s="75" t="s">
        <v>484</v>
      </c>
      <c r="C132" s="76" t="s">
        <v>116</v>
      </c>
      <c r="D132" s="138" t="s">
        <v>3</v>
      </c>
      <c r="E132" s="77" t="s">
        <v>511</v>
      </c>
      <c r="F132" s="139" t="s">
        <v>8</v>
      </c>
      <c r="G132" s="140"/>
      <c r="H132" s="141">
        <v>3.23</v>
      </c>
      <c r="I132" s="141">
        <v>189.17</v>
      </c>
      <c r="J132" s="141">
        <v>271.41000000000003</v>
      </c>
      <c r="K132" s="141">
        <f t="shared" si="70"/>
        <v>463.81</v>
      </c>
      <c r="L132" s="78">
        <v>0.2215</v>
      </c>
      <c r="M132" s="79">
        <f t="shared" si="71"/>
        <v>566.54</v>
      </c>
      <c r="N132" s="79">
        <f t="shared" si="72"/>
        <v>0</v>
      </c>
      <c r="O132" s="79">
        <f t="shared" si="73"/>
        <v>0</v>
      </c>
      <c r="P132" s="79">
        <f t="shared" si="74"/>
        <v>0</v>
      </c>
      <c r="Q132" s="80">
        <f t="shared" si="75"/>
        <v>0</v>
      </c>
      <c r="R132" s="97"/>
      <c r="S132" s="97"/>
      <c r="T132" s="15" t="str">
        <f t="shared" si="68"/>
        <v>9.2</v>
      </c>
      <c r="U132" s="15" t="b">
        <f t="shared" si="69"/>
        <v>0</v>
      </c>
      <c r="V132" s="97"/>
      <c r="W132" s="97"/>
      <c r="X132" s="97"/>
      <c r="Y132" s="97"/>
      <c r="Z132" s="98"/>
    </row>
    <row r="133" spans="1:26" s="104" customFormat="1" ht="6" customHeight="1" x14ac:dyDescent="0.2">
      <c r="A133" s="99"/>
      <c r="B133" s="81"/>
      <c r="C133" s="81"/>
      <c r="D133" s="142"/>
      <c r="E133" s="143"/>
      <c r="F133" s="81"/>
      <c r="G133" s="85"/>
      <c r="H133" s="85"/>
      <c r="I133" s="85"/>
      <c r="J133" s="85"/>
      <c r="K133" s="85"/>
      <c r="L133" s="84"/>
      <c r="M133" s="85"/>
      <c r="N133" s="85"/>
      <c r="O133" s="79"/>
      <c r="P133" s="79"/>
      <c r="Q133" s="80"/>
      <c r="R133" s="101"/>
      <c r="S133" s="101"/>
      <c r="T133" s="102"/>
      <c r="U133" s="102"/>
      <c r="V133" s="101"/>
      <c r="W133" s="101"/>
      <c r="X133" s="101"/>
      <c r="Y133" s="101"/>
      <c r="Z133" s="99"/>
    </row>
    <row r="134" spans="1:26" ht="15" customHeight="1" x14ac:dyDescent="0.2">
      <c r="A134" s="11"/>
      <c r="B134" s="144"/>
      <c r="C134" s="145"/>
      <c r="D134" s="145"/>
      <c r="E134" s="145"/>
      <c r="F134" s="145"/>
      <c r="G134" s="145"/>
      <c r="H134" s="145"/>
      <c r="I134" s="145"/>
      <c r="J134" s="145"/>
      <c r="K134" s="145"/>
      <c r="L134" s="67"/>
      <c r="M134" s="87" t="str">
        <f>CONCATENATE("Subtotal ",E130)</f>
        <v>Subtotal DEGRAU</v>
      </c>
      <c r="N134" s="88">
        <f>SUM(N131:N132)</f>
        <v>0</v>
      </c>
      <c r="O134" s="88">
        <f>SUM(O131:O132)</f>
        <v>0</v>
      </c>
      <c r="P134" s="88">
        <f>SUM(P131:P132)</f>
        <v>0</v>
      </c>
      <c r="Q134" s="89">
        <f>SUM(Q131:Q132)</f>
        <v>0</v>
      </c>
      <c r="R134" s="90"/>
      <c r="S134" s="15">
        <v>1</v>
      </c>
      <c r="T134" s="15"/>
      <c r="U134" s="15"/>
      <c r="V134" s="74">
        <f>SUM(N134:P134)</f>
        <v>0</v>
      </c>
      <c r="W134" s="15" t="str">
        <f>IF(V134&lt;&gt;Q134,"erro","ok")</f>
        <v>ok</v>
      </c>
      <c r="X134" s="15"/>
      <c r="Y134" s="15"/>
      <c r="Z134" s="16"/>
    </row>
    <row r="135" spans="1:26" ht="6" customHeight="1" x14ac:dyDescent="0.2">
      <c r="A135" s="59"/>
      <c r="B135" s="91"/>
      <c r="C135" s="92"/>
      <c r="D135" s="93"/>
      <c r="E135" s="93"/>
      <c r="F135" s="92"/>
      <c r="G135" s="92"/>
      <c r="H135" s="92"/>
      <c r="I135" s="92"/>
      <c r="J135" s="92"/>
      <c r="K135" s="92"/>
      <c r="L135" s="62"/>
      <c r="M135" s="92"/>
      <c r="N135" s="92"/>
      <c r="O135" s="92"/>
      <c r="P135" s="92"/>
      <c r="Q135" s="94"/>
      <c r="R135" s="15"/>
      <c r="S135" s="15"/>
      <c r="T135" s="15">
        <f t="shared" ref="T135:T138" si="76">B135</f>
        <v>0</v>
      </c>
      <c r="U135" s="15">
        <f t="shared" ref="U135:U138" si="77">IF(J135=0,Q135-O135-(TRUNC(TRUNC(H135*(1+L135),2)*G135,2)))</f>
        <v>0</v>
      </c>
      <c r="V135" s="15"/>
      <c r="W135" s="15"/>
      <c r="X135" s="15"/>
      <c r="Y135" s="15"/>
      <c r="Z135" s="16"/>
    </row>
    <row r="136" spans="1:26" ht="15" customHeight="1" x14ac:dyDescent="0.2">
      <c r="A136" s="11"/>
      <c r="B136" s="64">
        <v>10</v>
      </c>
      <c r="C136" s="65"/>
      <c r="D136" s="65"/>
      <c r="E136" s="66" t="s">
        <v>117</v>
      </c>
      <c r="F136" s="66"/>
      <c r="G136" s="66"/>
      <c r="H136" s="66"/>
      <c r="I136" s="66"/>
      <c r="J136" s="66"/>
      <c r="K136" s="66"/>
      <c r="L136" s="67"/>
      <c r="M136" s="66"/>
      <c r="N136" s="66"/>
      <c r="O136" s="66"/>
      <c r="P136" s="66"/>
      <c r="Q136" s="68">
        <f>Q140</f>
        <v>0</v>
      </c>
      <c r="R136" s="15"/>
      <c r="S136" s="15"/>
      <c r="T136" s="15">
        <f t="shared" si="76"/>
        <v>10</v>
      </c>
      <c r="U136" s="95">
        <f t="shared" si="77"/>
        <v>0</v>
      </c>
      <c r="V136" s="15"/>
      <c r="W136" s="15"/>
      <c r="X136" s="15"/>
      <c r="Y136" s="15"/>
      <c r="Z136" s="16"/>
    </row>
    <row r="137" spans="1:26" ht="18.75" customHeight="1" x14ac:dyDescent="0.2">
      <c r="A137" s="96"/>
      <c r="B137" s="75" t="s">
        <v>485</v>
      </c>
      <c r="C137" s="139" t="s">
        <v>118</v>
      </c>
      <c r="D137" s="138" t="s">
        <v>3</v>
      </c>
      <c r="E137" s="77" t="s">
        <v>512</v>
      </c>
      <c r="F137" s="139" t="s">
        <v>8</v>
      </c>
      <c r="G137" s="140"/>
      <c r="H137" s="141">
        <v>0</v>
      </c>
      <c r="I137" s="141">
        <v>392.62</v>
      </c>
      <c r="J137" s="141">
        <v>505.9</v>
      </c>
      <c r="K137" s="141">
        <f t="shared" ref="K137:K138" si="78">H137+I137+J137</f>
        <v>898.52</v>
      </c>
      <c r="L137" s="78">
        <v>0.2215</v>
      </c>
      <c r="M137" s="79">
        <f t="shared" ref="M137" si="79">IF(L137="-",K137,(TRUNC(K137*(1+L137),2)))</f>
        <v>1097.54</v>
      </c>
      <c r="N137" s="79">
        <f t="shared" ref="N137" si="80">IF(H137=0,0,IF(H137=0,0,IF($L137&lt;&gt;"-",IFERROR(TRUNC(TRUNC((H137*(1+$L137)),2)*$G137,2)+U137,0),IFERROR(TRUNC(H137*$G137,2),0))))</f>
        <v>0</v>
      </c>
      <c r="O137" s="79">
        <f t="shared" ref="O137" si="81">IF(AND($H137=0,$J137=0),$Q137,IF(I137=0,0,IF($L137&lt;&gt;"-",IFERROR(TRUNC(TRUNC((I137*(1+$L137)),2)*$G137,2),0),IFERROR(TRUNC(I137*$G137,2),0))))</f>
        <v>0</v>
      </c>
      <c r="P137" s="79">
        <f t="shared" ref="P137" si="82">IF(J137=0,0,Q137-O137-N137)</f>
        <v>0</v>
      </c>
      <c r="Q137" s="80">
        <f t="shared" ref="Q137" si="83">IFERROR(ROUND(ROUND(M137,2)*ROUND(G137,2),2),0)</f>
        <v>0</v>
      </c>
      <c r="R137" s="97"/>
      <c r="S137" s="97"/>
      <c r="T137" s="15" t="str">
        <f t="shared" si="76"/>
        <v>10.1</v>
      </c>
      <c r="U137" s="15" t="b">
        <f t="shared" si="77"/>
        <v>0</v>
      </c>
      <c r="V137" s="97"/>
      <c r="W137" s="97"/>
      <c r="X137" s="97"/>
      <c r="Y137" s="97"/>
      <c r="Z137" s="98"/>
    </row>
    <row r="138" spans="1:26" ht="18.75" customHeight="1" x14ac:dyDescent="0.2">
      <c r="A138" s="96"/>
      <c r="B138" s="75" t="s">
        <v>486</v>
      </c>
      <c r="C138" s="76" t="s">
        <v>119</v>
      </c>
      <c r="D138" s="138" t="s">
        <v>3</v>
      </c>
      <c r="E138" s="77" t="s">
        <v>513</v>
      </c>
      <c r="F138" s="139" t="s">
        <v>4</v>
      </c>
      <c r="G138" s="140"/>
      <c r="H138" s="141">
        <v>0.84</v>
      </c>
      <c r="I138" s="141">
        <v>117.98</v>
      </c>
      <c r="J138" s="141">
        <v>181.55</v>
      </c>
      <c r="K138" s="141">
        <f t="shared" si="78"/>
        <v>300.37</v>
      </c>
      <c r="L138" s="78">
        <v>0.2215</v>
      </c>
      <c r="M138" s="79">
        <f t="shared" ref="M138" si="84">IF(L138="-",K138,(TRUNC(K138*(1+L138),2)))</f>
        <v>366.9</v>
      </c>
      <c r="N138" s="79">
        <f t="shared" ref="N138" si="85">IF(H138=0,0,IF(H138=0,0,IF($L138&lt;&gt;"-",IFERROR(TRUNC(TRUNC((H138*(1+$L138)),2)*$G138,2)+U138,0),IFERROR(TRUNC(H138*$G138,2),0))))</f>
        <v>0</v>
      </c>
      <c r="O138" s="79">
        <f t="shared" ref="O138" si="86">IF(AND($H138=0,$J138=0),$Q138,IF(I138=0,0,IF($L138&lt;&gt;"-",IFERROR(TRUNC(TRUNC((I138*(1+$L138)),2)*$G138,2),0),IFERROR(TRUNC(I138*$G138,2),0))))</f>
        <v>0</v>
      </c>
      <c r="P138" s="79">
        <f t="shared" ref="P138" si="87">IF(J138=0,0,Q138-O138-N138)</f>
        <v>0</v>
      </c>
      <c r="Q138" s="80">
        <f t="shared" ref="Q138" si="88">IFERROR(ROUND(ROUND(M138,2)*ROUND(G138,2),2),0)</f>
        <v>0</v>
      </c>
      <c r="R138" s="97"/>
      <c r="S138" s="97"/>
      <c r="T138" s="15" t="str">
        <f t="shared" si="76"/>
        <v>10.2</v>
      </c>
      <c r="U138" s="15" t="b">
        <f t="shared" si="77"/>
        <v>0</v>
      </c>
      <c r="V138" s="97"/>
      <c r="W138" s="97"/>
      <c r="X138" s="97"/>
      <c r="Y138" s="97"/>
      <c r="Z138" s="98"/>
    </row>
    <row r="139" spans="1:26" s="104" customFormat="1" ht="6" customHeight="1" x14ac:dyDescent="0.2">
      <c r="A139" s="99"/>
      <c r="B139" s="81"/>
      <c r="C139" s="81"/>
      <c r="D139" s="155"/>
      <c r="E139" s="143"/>
      <c r="F139" s="81"/>
      <c r="G139" s="85"/>
      <c r="H139" s="85"/>
      <c r="I139" s="109"/>
      <c r="J139" s="85"/>
      <c r="K139" s="85"/>
      <c r="L139" s="84"/>
      <c r="M139" s="85"/>
      <c r="N139" s="85"/>
      <c r="O139" s="79"/>
      <c r="P139" s="79"/>
      <c r="Q139" s="80"/>
      <c r="R139" s="101"/>
      <c r="S139" s="101"/>
      <c r="T139" s="102"/>
      <c r="U139" s="102"/>
      <c r="V139" s="101"/>
      <c r="W139" s="101"/>
      <c r="X139" s="101"/>
      <c r="Y139" s="101"/>
      <c r="Z139" s="99"/>
    </row>
    <row r="140" spans="1:26" ht="15" customHeight="1" x14ac:dyDescent="0.2">
      <c r="A140" s="11"/>
      <c r="B140" s="144"/>
      <c r="C140" s="145"/>
      <c r="D140" s="145"/>
      <c r="E140" s="145"/>
      <c r="F140" s="145"/>
      <c r="G140" s="145"/>
      <c r="H140" s="145"/>
      <c r="I140" s="145"/>
      <c r="J140" s="145"/>
      <c r="K140" s="145"/>
      <c r="L140" s="67"/>
      <c r="M140" s="87" t="str">
        <f>CONCATENATE("Subtotal ",E136)</f>
        <v>Subtotal ACESSIBILIDADE</v>
      </c>
      <c r="N140" s="88">
        <f>SUM(N137:N138)</f>
        <v>0</v>
      </c>
      <c r="O140" s="88">
        <f>SUM(O137:O138)</f>
        <v>0</v>
      </c>
      <c r="P140" s="88">
        <f>SUM(P137:P138)</f>
        <v>0</v>
      </c>
      <c r="Q140" s="89">
        <f>SUM(Q137:Q138)</f>
        <v>0</v>
      </c>
      <c r="R140" s="90"/>
      <c r="S140" s="15">
        <v>1</v>
      </c>
      <c r="T140" s="15"/>
      <c r="U140" s="15"/>
      <c r="V140" s="74">
        <f>SUM(N140:P140)</f>
        <v>0</v>
      </c>
      <c r="W140" s="15" t="str">
        <f>IF(V140&lt;&gt;Q140,"erro","ok")</f>
        <v>ok</v>
      </c>
      <c r="X140" s="15"/>
      <c r="Y140" s="15"/>
      <c r="Z140" s="16"/>
    </row>
    <row r="141" spans="1:26" ht="6" customHeight="1" x14ac:dyDescent="0.2">
      <c r="A141" s="59"/>
      <c r="B141" s="91"/>
      <c r="C141" s="92"/>
      <c r="D141" s="93"/>
      <c r="E141" s="93"/>
      <c r="F141" s="92"/>
      <c r="G141" s="92"/>
      <c r="H141" s="92"/>
      <c r="I141" s="92"/>
      <c r="J141" s="92"/>
      <c r="K141" s="92"/>
      <c r="L141" s="62"/>
      <c r="M141" s="92"/>
      <c r="N141" s="92"/>
      <c r="O141" s="92"/>
      <c r="P141" s="92"/>
      <c r="Q141" s="94"/>
      <c r="R141" s="15"/>
      <c r="S141" s="15"/>
      <c r="T141" s="15">
        <f t="shared" ref="T141:T156" si="89">B141</f>
        <v>0</v>
      </c>
      <c r="U141" s="15">
        <f t="shared" ref="U141:U156" si="90">IF(J141=0,Q141-O141-(TRUNC(TRUNC(H141*(1+L141),2)*G141,2)))</f>
        <v>0</v>
      </c>
      <c r="V141" s="15"/>
      <c r="W141" s="15"/>
      <c r="X141" s="15"/>
      <c r="Y141" s="15"/>
      <c r="Z141" s="16"/>
    </row>
    <row r="142" spans="1:26" ht="15" customHeight="1" x14ac:dyDescent="0.2">
      <c r="A142" s="11"/>
      <c r="B142" s="64">
        <v>11</v>
      </c>
      <c r="C142" s="65"/>
      <c r="D142" s="65"/>
      <c r="E142" s="66" t="s">
        <v>120</v>
      </c>
      <c r="F142" s="66"/>
      <c r="G142" s="66"/>
      <c r="H142" s="66"/>
      <c r="I142" s="66"/>
      <c r="J142" s="66"/>
      <c r="K142" s="66"/>
      <c r="L142" s="67"/>
      <c r="M142" s="66"/>
      <c r="N142" s="66"/>
      <c r="O142" s="66"/>
      <c r="P142" s="66"/>
      <c r="Q142" s="68">
        <f>Q158</f>
        <v>0</v>
      </c>
      <c r="R142" s="15"/>
      <c r="S142" s="15"/>
      <c r="T142" s="15">
        <f t="shared" si="89"/>
        <v>11</v>
      </c>
      <c r="U142" s="95">
        <f t="shared" si="90"/>
        <v>0</v>
      </c>
      <c r="V142" s="15"/>
      <c r="W142" s="15"/>
      <c r="X142" s="15"/>
      <c r="Y142" s="15"/>
      <c r="Z142" s="16"/>
    </row>
    <row r="143" spans="1:26" ht="18.75" customHeight="1" x14ac:dyDescent="0.2">
      <c r="A143" s="96"/>
      <c r="B143" s="75" t="s">
        <v>514</v>
      </c>
      <c r="C143" s="76" t="s">
        <v>121</v>
      </c>
      <c r="D143" s="138" t="s">
        <v>3</v>
      </c>
      <c r="E143" s="77" t="s">
        <v>304</v>
      </c>
      <c r="F143" s="139" t="s">
        <v>4</v>
      </c>
      <c r="G143" s="140"/>
      <c r="H143" s="141">
        <v>0.8</v>
      </c>
      <c r="I143" s="141">
        <v>300.02</v>
      </c>
      <c r="J143" s="141">
        <v>449.15</v>
      </c>
      <c r="K143" s="141">
        <f t="shared" ref="K143:K156" si="91">H143+I143+J143</f>
        <v>749.97</v>
      </c>
      <c r="L143" s="78">
        <v>0.2215</v>
      </c>
      <c r="M143" s="79">
        <f t="shared" ref="M143" si="92">IF(L143="-",K143,(TRUNC(K143*(1+L143),2)))</f>
        <v>916.08</v>
      </c>
      <c r="N143" s="79">
        <f t="shared" ref="N143" si="93">IF(H143=0,0,IF(H143=0,0,IF($L143&lt;&gt;"-",IFERROR(TRUNC(TRUNC((H143*(1+$L143)),2)*$G143,2)+U143,0),IFERROR(TRUNC(H143*$G143,2),0))))</f>
        <v>0</v>
      </c>
      <c r="O143" s="79">
        <f t="shared" ref="O143" si="94">IF(AND($H143=0,$J143=0),$Q143,IF(I143=0,0,IF($L143&lt;&gt;"-",IFERROR(TRUNC(TRUNC((I143*(1+$L143)),2)*$G143,2),0),IFERROR(TRUNC(I143*$G143,2),0))))</f>
        <v>0</v>
      </c>
      <c r="P143" s="79">
        <f t="shared" ref="P143" si="95">IF(J143=0,0,Q143-O143-N143)</f>
        <v>0</v>
      </c>
      <c r="Q143" s="80">
        <f t="shared" ref="Q143" si="96">IFERROR(ROUND(ROUND(M143,2)*ROUND(G143,2),2),0)</f>
        <v>0</v>
      </c>
      <c r="R143" s="97"/>
      <c r="S143" s="97"/>
      <c r="T143" s="15" t="str">
        <f t="shared" si="89"/>
        <v>11.1</v>
      </c>
      <c r="U143" s="15" t="b">
        <f t="shared" si="90"/>
        <v>0</v>
      </c>
      <c r="V143" s="97"/>
      <c r="W143" s="97"/>
      <c r="X143" s="97"/>
      <c r="Y143" s="97"/>
      <c r="Z143" s="98"/>
    </row>
    <row r="144" spans="1:26" ht="18.75" customHeight="1" x14ac:dyDescent="0.2">
      <c r="A144" s="96"/>
      <c r="B144" s="75" t="s">
        <v>515</v>
      </c>
      <c r="C144" s="76" t="s">
        <v>122</v>
      </c>
      <c r="D144" s="138" t="s">
        <v>3</v>
      </c>
      <c r="E144" s="77" t="s">
        <v>305</v>
      </c>
      <c r="F144" s="139" t="s">
        <v>4</v>
      </c>
      <c r="G144" s="140"/>
      <c r="H144" s="141">
        <v>0.8</v>
      </c>
      <c r="I144" s="141">
        <v>156.06</v>
      </c>
      <c r="J144" s="141">
        <v>353.54</v>
      </c>
      <c r="K144" s="141">
        <f t="shared" si="91"/>
        <v>510.40000000000003</v>
      </c>
      <c r="L144" s="78">
        <v>0.2215</v>
      </c>
      <c r="M144" s="79">
        <f t="shared" ref="M144:M156" si="97">IF(L144="-",K144,(TRUNC(K144*(1+L144),2)))</f>
        <v>623.45000000000005</v>
      </c>
      <c r="N144" s="79">
        <f t="shared" ref="N144:N156" si="98">IF(H144=0,0,IF(H144=0,0,IF($L144&lt;&gt;"-",IFERROR(TRUNC(TRUNC((H144*(1+$L144)),2)*$G144,2)+U144,0),IFERROR(TRUNC(H144*$G144,2),0))))</f>
        <v>0</v>
      </c>
      <c r="O144" s="79">
        <f t="shared" ref="O144:O156" si="99">IF(AND($H144=0,$J144=0),$Q144,IF(I144=0,0,IF($L144&lt;&gt;"-",IFERROR(TRUNC(TRUNC((I144*(1+$L144)),2)*$G144,2),0),IFERROR(TRUNC(I144*$G144,2),0))))</f>
        <v>0</v>
      </c>
      <c r="P144" s="79">
        <f t="shared" ref="P144:P156" si="100">IF(J144=0,0,Q144-O144-N144)</f>
        <v>0</v>
      </c>
      <c r="Q144" s="80">
        <f t="shared" ref="Q144:Q156" si="101">IFERROR(ROUND(ROUND(M144,2)*ROUND(G144,2),2),0)</f>
        <v>0</v>
      </c>
      <c r="R144" s="97"/>
      <c r="S144" s="97"/>
      <c r="T144" s="15" t="str">
        <f t="shared" si="89"/>
        <v>11.2</v>
      </c>
      <c r="U144" s="15" t="b">
        <f t="shared" si="90"/>
        <v>0</v>
      </c>
      <c r="V144" s="97"/>
      <c r="W144" s="97"/>
      <c r="X144" s="97"/>
      <c r="Y144" s="97"/>
      <c r="Z144" s="98"/>
    </row>
    <row r="145" spans="1:26" ht="18.75" customHeight="1" x14ac:dyDescent="0.2">
      <c r="A145" s="96"/>
      <c r="B145" s="75" t="s">
        <v>516</v>
      </c>
      <c r="C145" s="76" t="s">
        <v>123</v>
      </c>
      <c r="D145" s="138" t="s">
        <v>3</v>
      </c>
      <c r="E145" s="77" t="s">
        <v>306</v>
      </c>
      <c r="F145" s="139" t="s">
        <v>4</v>
      </c>
      <c r="G145" s="140"/>
      <c r="H145" s="141">
        <v>0</v>
      </c>
      <c r="I145" s="141">
        <v>19.84</v>
      </c>
      <c r="J145" s="141">
        <v>62.14</v>
      </c>
      <c r="K145" s="141">
        <f t="shared" si="91"/>
        <v>81.98</v>
      </c>
      <c r="L145" s="78">
        <v>0.2215</v>
      </c>
      <c r="M145" s="79">
        <f t="shared" si="97"/>
        <v>100.13</v>
      </c>
      <c r="N145" s="79">
        <f t="shared" si="98"/>
        <v>0</v>
      </c>
      <c r="O145" s="79">
        <f t="shared" si="99"/>
        <v>0</v>
      </c>
      <c r="P145" s="79">
        <f t="shared" si="100"/>
        <v>0</v>
      </c>
      <c r="Q145" s="80">
        <f t="shared" si="101"/>
        <v>0</v>
      </c>
      <c r="R145" s="97"/>
      <c r="S145" s="97"/>
      <c r="T145" s="15" t="str">
        <f t="shared" si="89"/>
        <v>11.3</v>
      </c>
      <c r="U145" s="15" t="b">
        <f t="shared" si="90"/>
        <v>0</v>
      </c>
      <c r="V145" s="97"/>
      <c r="W145" s="97"/>
      <c r="X145" s="97"/>
      <c r="Y145" s="97"/>
      <c r="Z145" s="98"/>
    </row>
    <row r="146" spans="1:26" ht="18.75" customHeight="1" x14ac:dyDescent="0.2">
      <c r="A146" s="96"/>
      <c r="B146" s="75" t="s">
        <v>517</v>
      </c>
      <c r="C146" s="76" t="s">
        <v>124</v>
      </c>
      <c r="D146" s="138" t="s">
        <v>3</v>
      </c>
      <c r="E146" s="77" t="s">
        <v>307</v>
      </c>
      <c r="F146" s="139" t="s">
        <v>8</v>
      </c>
      <c r="G146" s="140"/>
      <c r="H146" s="141">
        <v>0.05</v>
      </c>
      <c r="I146" s="141">
        <v>390.47</v>
      </c>
      <c r="J146" s="141">
        <v>646.26</v>
      </c>
      <c r="K146" s="141">
        <f t="shared" si="91"/>
        <v>1036.78</v>
      </c>
      <c r="L146" s="78">
        <v>0.2215</v>
      </c>
      <c r="M146" s="79">
        <f t="shared" si="97"/>
        <v>1266.42</v>
      </c>
      <c r="N146" s="79">
        <f t="shared" si="98"/>
        <v>0</v>
      </c>
      <c r="O146" s="79">
        <f t="shared" si="99"/>
        <v>0</v>
      </c>
      <c r="P146" s="79">
        <f t="shared" si="100"/>
        <v>0</v>
      </c>
      <c r="Q146" s="80">
        <f t="shared" si="101"/>
        <v>0</v>
      </c>
      <c r="R146" s="97"/>
      <c r="S146" s="97"/>
      <c r="T146" s="15" t="str">
        <f t="shared" si="89"/>
        <v>11.4</v>
      </c>
      <c r="U146" s="15" t="b">
        <f t="shared" si="90"/>
        <v>0</v>
      </c>
      <c r="V146" s="97"/>
      <c r="W146" s="97"/>
      <c r="X146" s="97"/>
      <c r="Y146" s="97"/>
      <c r="Z146" s="98"/>
    </row>
    <row r="147" spans="1:26" ht="18.75" customHeight="1" x14ac:dyDescent="0.2">
      <c r="A147" s="96"/>
      <c r="B147" s="75" t="s">
        <v>518</v>
      </c>
      <c r="C147" s="76" t="s">
        <v>125</v>
      </c>
      <c r="D147" s="138" t="s">
        <v>3</v>
      </c>
      <c r="E147" s="77" t="s">
        <v>308</v>
      </c>
      <c r="F147" s="139" t="s">
        <v>8</v>
      </c>
      <c r="G147" s="140"/>
      <c r="H147" s="141">
        <v>0.1</v>
      </c>
      <c r="I147" s="141">
        <v>578.4</v>
      </c>
      <c r="J147" s="141">
        <v>1659.3</v>
      </c>
      <c r="K147" s="141">
        <f t="shared" si="91"/>
        <v>2237.8000000000002</v>
      </c>
      <c r="L147" s="78">
        <v>0.2215</v>
      </c>
      <c r="M147" s="79">
        <f t="shared" si="97"/>
        <v>2733.47</v>
      </c>
      <c r="N147" s="79">
        <f t="shared" si="98"/>
        <v>0</v>
      </c>
      <c r="O147" s="79">
        <f t="shared" si="99"/>
        <v>0</v>
      </c>
      <c r="P147" s="79">
        <f t="shared" si="100"/>
        <v>0</v>
      </c>
      <c r="Q147" s="80">
        <f t="shared" si="101"/>
        <v>0</v>
      </c>
      <c r="R147" s="97"/>
      <c r="S147" s="97"/>
      <c r="T147" s="15" t="str">
        <f t="shared" si="89"/>
        <v>11.5</v>
      </c>
      <c r="U147" s="15" t="b">
        <f t="shared" si="90"/>
        <v>0</v>
      </c>
      <c r="V147" s="97"/>
      <c r="W147" s="97"/>
      <c r="X147" s="97"/>
      <c r="Y147" s="97"/>
      <c r="Z147" s="98"/>
    </row>
    <row r="148" spans="1:26" ht="18.75" customHeight="1" x14ac:dyDescent="0.2">
      <c r="A148" s="96"/>
      <c r="B148" s="75" t="s">
        <v>519</v>
      </c>
      <c r="C148" s="76" t="s">
        <v>126</v>
      </c>
      <c r="D148" s="138" t="s">
        <v>3</v>
      </c>
      <c r="E148" s="77" t="s">
        <v>309</v>
      </c>
      <c r="F148" s="139" t="s">
        <v>8</v>
      </c>
      <c r="G148" s="140"/>
      <c r="H148" s="141">
        <v>0.12</v>
      </c>
      <c r="I148" s="141">
        <v>735.57</v>
      </c>
      <c r="J148" s="141">
        <v>1970.52</v>
      </c>
      <c r="K148" s="141">
        <f t="shared" si="91"/>
        <v>2706.21</v>
      </c>
      <c r="L148" s="78">
        <v>0.2215</v>
      </c>
      <c r="M148" s="79">
        <f t="shared" si="97"/>
        <v>3305.63</v>
      </c>
      <c r="N148" s="79">
        <f t="shared" si="98"/>
        <v>0</v>
      </c>
      <c r="O148" s="79">
        <f t="shared" si="99"/>
        <v>0</v>
      </c>
      <c r="P148" s="79">
        <f t="shared" si="100"/>
        <v>0</v>
      </c>
      <c r="Q148" s="80">
        <f t="shared" si="101"/>
        <v>0</v>
      </c>
      <c r="R148" s="97"/>
      <c r="S148" s="97"/>
      <c r="T148" s="15" t="str">
        <f t="shared" si="89"/>
        <v>11.6</v>
      </c>
      <c r="U148" s="15" t="b">
        <f t="shared" si="90"/>
        <v>0</v>
      </c>
      <c r="V148" s="97"/>
      <c r="W148" s="97"/>
      <c r="X148" s="97"/>
      <c r="Y148" s="97"/>
      <c r="Z148" s="98"/>
    </row>
    <row r="149" spans="1:26" ht="18.75" customHeight="1" x14ac:dyDescent="0.2">
      <c r="A149" s="96"/>
      <c r="B149" s="75" t="s">
        <v>520</v>
      </c>
      <c r="C149" s="76" t="s">
        <v>127</v>
      </c>
      <c r="D149" s="138" t="s">
        <v>3</v>
      </c>
      <c r="E149" s="77" t="s">
        <v>310</v>
      </c>
      <c r="F149" s="139" t="s">
        <v>8</v>
      </c>
      <c r="G149" s="140"/>
      <c r="H149" s="141">
        <v>0.05</v>
      </c>
      <c r="I149" s="141">
        <v>181.49</v>
      </c>
      <c r="J149" s="141">
        <v>333.32</v>
      </c>
      <c r="K149" s="141">
        <f t="shared" si="91"/>
        <v>514.86</v>
      </c>
      <c r="L149" s="78">
        <v>0.2215</v>
      </c>
      <c r="M149" s="79">
        <f t="shared" si="97"/>
        <v>628.9</v>
      </c>
      <c r="N149" s="79">
        <f t="shared" si="98"/>
        <v>0</v>
      </c>
      <c r="O149" s="79">
        <f t="shared" si="99"/>
        <v>0</v>
      </c>
      <c r="P149" s="79">
        <f t="shared" si="100"/>
        <v>0</v>
      </c>
      <c r="Q149" s="80">
        <f t="shared" si="101"/>
        <v>0</v>
      </c>
      <c r="R149" s="97"/>
      <c r="S149" s="97"/>
      <c r="T149" s="15" t="str">
        <f t="shared" si="89"/>
        <v>11.7</v>
      </c>
      <c r="U149" s="15" t="b">
        <f t="shared" si="90"/>
        <v>0</v>
      </c>
      <c r="V149" s="97"/>
      <c r="W149" s="97"/>
      <c r="X149" s="97"/>
      <c r="Y149" s="97"/>
      <c r="Z149" s="98"/>
    </row>
    <row r="150" spans="1:26" ht="18.75" customHeight="1" x14ac:dyDescent="0.2">
      <c r="A150" s="96"/>
      <c r="B150" s="75" t="s">
        <v>521</v>
      </c>
      <c r="C150" s="76" t="s">
        <v>128</v>
      </c>
      <c r="D150" s="138" t="s">
        <v>3</v>
      </c>
      <c r="E150" s="77" t="s">
        <v>311</v>
      </c>
      <c r="F150" s="139" t="s">
        <v>8</v>
      </c>
      <c r="G150" s="140"/>
      <c r="H150" s="141">
        <v>0.05</v>
      </c>
      <c r="I150" s="141">
        <v>194.85</v>
      </c>
      <c r="J150" s="141">
        <v>354.4</v>
      </c>
      <c r="K150" s="141">
        <f t="shared" si="91"/>
        <v>549.29999999999995</v>
      </c>
      <c r="L150" s="78">
        <v>0.2215</v>
      </c>
      <c r="M150" s="79">
        <f t="shared" si="97"/>
        <v>670.96</v>
      </c>
      <c r="N150" s="79">
        <f t="shared" si="98"/>
        <v>0</v>
      </c>
      <c r="O150" s="79">
        <f t="shared" si="99"/>
        <v>0</v>
      </c>
      <c r="P150" s="79">
        <f t="shared" si="100"/>
        <v>0</v>
      </c>
      <c r="Q150" s="80">
        <f t="shared" si="101"/>
        <v>0</v>
      </c>
      <c r="R150" s="97"/>
      <c r="S150" s="97"/>
      <c r="T150" s="15" t="str">
        <f t="shared" si="89"/>
        <v>11.8</v>
      </c>
      <c r="U150" s="15" t="b">
        <f t="shared" si="90"/>
        <v>0</v>
      </c>
      <c r="V150" s="97"/>
      <c r="W150" s="97"/>
      <c r="X150" s="97"/>
      <c r="Y150" s="97"/>
      <c r="Z150" s="98"/>
    </row>
    <row r="151" spans="1:26" ht="18.75" customHeight="1" x14ac:dyDescent="0.2">
      <c r="A151" s="96"/>
      <c r="B151" s="75" t="s">
        <v>522</v>
      </c>
      <c r="C151" s="76" t="s">
        <v>129</v>
      </c>
      <c r="D151" s="138" t="s">
        <v>3</v>
      </c>
      <c r="E151" s="77" t="s">
        <v>312</v>
      </c>
      <c r="F151" s="139" t="s">
        <v>8</v>
      </c>
      <c r="G151" s="140"/>
      <c r="H151" s="141">
        <v>0.35</v>
      </c>
      <c r="I151" s="141">
        <v>1375.25</v>
      </c>
      <c r="J151" s="141">
        <v>1997.9</v>
      </c>
      <c r="K151" s="141">
        <f t="shared" si="91"/>
        <v>3373.5</v>
      </c>
      <c r="L151" s="78">
        <v>0.2215</v>
      </c>
      <c r="M151" s="79">
        <f t="shared" si="97"/>
        <v>4120.7299999999996</v>
      </c>
      <c r="N151" s="79">
        <f t="shared" si="98"/>
        <v>0</v>
      </c>
      <c r="O151" s="79">
        <f t="shared" si="99"/>
        <v>0</v>
      </c>
      <c r="P151" s="79">
        <f t="shared" si="100"/>
        <v>0</v>
      </c>
      <c r="Q151" s="80">
        <f t="shared" si="101"/>
        <v>0</v>
      </c>
      <c r="R151" s="97"/>
      <c r="S151" s="97"/>
      <c r="T151" s="15" t="str">
        <f t="shared" si="89"/>
        <v>11.9</v>
      </c>
      <c r="U151" s="15" t="b">
        <f t="shared" si="90"/>
        <v>0</v>
      </c>
      <c r="V151" s="97"/>
      <c r="W151" s="97"/>
      <c r="X151" s="97"/>
      <c r="Y151" s="97"/>
      <c r="Z151" s="98"/>
    </row>
    <row r="152" spans="1:26" ht="18.75" customHeight="1" x14ac:dyDescent="0.2">
      <c r="A152" s="96"/>
      <c r="B152" s="75" t="s">
        <v>523</v>
      </c>
      <c r="C152" s="76" t="s">
        <v>130</v>
      </c>
      <c r="D152" s="138" t="s">
        <v>3</v>
      </c>
      <c r="E152" s="77" t="s">
        <v>313</v>
      </c>
      <c r="F152" s="139" t="s">
        <v>4</v>
      </c>
      <c r="G152" s="140"/>
      <c r="H152" s="141">
        <v>0</v>
      </c>
      <c r="I152" s="141">
        <v>18.53</v>
      </c>
      <c r="J152" s="141">
        <v>1.2</v>
      </c>
      <c r="K152" s="141">
        <f t="shared" si="91"/>
        <v>19.73</v>
      </c>
      <c r="L152" s="78">
        <v>0.2215</v>
      </c>
      <c r="M152" s="79">
        <f t="shared" si="97"/>
        <v>24.1</v>
      </c>
      <c r="N152" s="79">
        <f t="shared" si="98"/>
        <v>0</v>
      </c>
      <c r="O152" s="79">
        <f t="shared" si="99"/>
        <v>0</v>
      </c>
      <c r="P152" s="79">
        <f t="shared" si="100"/>
        <v>0</v>
      </c>
      <c r="Q152" s="80">
        <f t="shared" si="101"/>
        <v>0</v>
      </c>
      <c r="R152" s="97"/>
      <c r="S152" s="97"/>
      <c r="T152" s="15" t="str">
        <f t="shared" si="89"/>
        <v>11.10</v>
      </c>
      <c r="U152" s="15" t="b">
        <f t="shared" si="90"/>
        <v>0</v>
      </c>
      <c r="V152" s="97"/>
      <c r="W152" s="97"/>
      <c r="X152" s="97"/>
      <c r="Y152" s="97"/>
      <c r="Z152" s="98"/>
    </row>
    <row r="153" spans="1:26" ht="18.75" customHeight="1" x14ac:dyDescent="0.2">
      <c r="A153" s="96"/>
      <c r="B153" s="75" t="s">
        <v>524</v>
      </c>
      <c r="C153" s="76" t="s">
        <v>131</v>
      </c>
      <c r="D153" s="138" t="s">
        <v>3</v>
      </c>
      <c r="E153" s="77" t="s">
        <v>314</v>
      </c>
      <c r="F153" s="139" t="s">
        <v>4</v>
      </c>
      <c r="G153" s="140"/>
      <c r="H153" s="141">
        <v>0</v>
      </c>
      <c r="I153" s="141">
        <v>11.58</v>
      </c>
      <c r="J153" s="141">
        <v>0.87</v>
      </c>
      <c r="K153" s="141">
        <f t="shared" si="91"/>
        <v>12.45</v>
      </c>
      <c r="L153" s="78">
        <v>0.2215</v>
      </c>
      <c r="M153" s="79">
        <f t="shared" si="97"/>
        <v>15.2</v>
      </c>
      <c r="N153" s="79">
        <f t="shared" si="98"/>
        <v>0</v>
      </c>
      <c r="O153" s="79">
        <f t="shared" si="99"/>
        <v>0</v>
      </c>
      <c r="P153" s="79">
        <f t="shared" si="100"/>
        <v>0</v>
      </c>
      <c r="Q153" s="80">
        <f t="shared" si="101"/>
        <v>0</v>
      </c>
      <c r="R153" s="97"/>
      <c r="S153" s="97"/>
      <c r="T153" s="15" t="str">
        <f t="shared" si="89"/>
        <v>11.11</v>
      </c>
      <c r="U153" s="15" t="b">
        <f t="shared" si="90"/>
        <v>0</v>
      </c>
      <c r="V153" s="97"/>
      <c r="W153" s="97"/>
      <c r="X153" s="97"/>
      <c r="Y153" s="97"/>
      <c r="Z153" s="98"/>
    </row>
    <row r="154" spans="1:26" ht="18.75" customHeight="1" x14ac:dyDescent="0.2">
      <c r="A154" s="96"/>
      <c r="B154" s="75" t="s">
        <v>525</v>
      </c>
      <c r="C154" s="76" t="s">
        <v>132</v>
      </c>
      <c r="D154" s="138" t="s">
        <v>3</v>
      </c>
      <c r="E154" s="77" t="s">
        <v>315</v>
      </c>
      <c r="F154" s="139" t="s">
        <v>4</v>
      </c>
      <c r="G154" s="140"/>
      <c r="H154" s="141">
        <v>0.08</v>
      </c>
      <c r="I154" s="141">
        <v>13.55</v>
      </c>
      <c r="J154" s="141">
        <v>40.74</v>
      </c>
      <c r="K154" s="141">
        <f t="shared" si="91"/>
        <v>54.370000000000005</v>
      </c>
      <c r="L154" s="78">
        <v>0.2215</v>
      </c>
      <c r="M154" s="79">
        <f t="shared" si="97"/>
        <v>66.41</v>
      </c>
      <c r="N154" s="79">
        <f t="shared" si="98"/>
        <v>0</v>
      </c>
      <c r="O154" s="79">
        <f t="shared" si="99"/>
        <v>0</v>
      </c>
      <c r="P154" s="79">
        <f t="shared" si="100"/>
        <v>0</v>
      </c>
      <c r="Q154" s="80">
        <f t="shared" si="101"/>
        <v>0</v>
      </c>
      <c r="R154" s="97"/>
      <c r="S154" s="97"/>
      <c r="T154" s="15" t="str">
        <f t="shared" si="89"/>
        <v>11.12</v>
      </c>
      <c r="U154" s="15" t="b">
        <f t="shared" si="90"/>
        <v>0</v>
      </c>
      <c r="V154" s="97"/>
      <c r="W154" s="97"/>
      <c r="X154" s="97"/>
      <c r="Y154" s="97"/>
      <c r="Z154" s="98"/>
    </row>
    <row r="155" spans="1:26" ht="26.25" customHeight="1" x14ac:dyDescent="0.2">
      <c r="A155" s="96"/>
      <c r="B155" s="75" t="s">
        <v>526</v>
      </c>
      <c r="C155" s="76" t="s">
        <v>133</v>
      </c>
      <c r="D155" s="138" t="s">
        <v>3</v>
      </c>
      <c r="E155" s="77" t="s">
        <v>316</v>
      </c>
      <c r="F155" s="139" t="s">
        <v>8</v>
      </c>
      <c r="G155" s="140"/>
      <c r="H155" s="141">
        <v>0.08</v>
      </c>
      <c r="I155" s="141">
        <v>25.62</v>
      </c>
      <c r="J155" s="141">
        <v>292.98</v>
      </c>
      <c r="K155" s="141">
        <f t="shared" si="91"/>
        <v>318.68</v>
      </c>
      <c r="L155" s="78">
        <v>0.2215</v>
      </c>
      <c r="M155" s="79">
        <f t="shared" si="97"/>
        <v>389.26</v>
      </c>
      <c r="N155" s="79">
        <f t="shared" si="98"/>
        <v>0</v>
      </c>
      <c r="O155" s="79">
        <f t="shared" si="99"/>
        <v>0</v>
      </c>
      <c r="P155" s="79">
        <f t="shared" si="100"/>
        <v>0</v>
      </c>
      <c r="Q155" s="80">
        <f t="shared" si="101"/>
        <v>0</v>
      </c>
      <c r="R155" s="97"/>
      <c r="S155" s="97"/>
      <c r="T155" s="15" t="str">
        <f t="shared" si="89"/>
        <v>11.13</v>
      </c>
      <c r="U155" s="15" t="b">
        <f t="shared" si="90"/>
        <v>0</v>
      </c>
      <c r="V155" s="97"/>
      <c r="W155" s="97"/>
      <c r="X155" s="97"/>
      <c r="Y155" s="97"/>
      <c r="Z155" s="98"/>
    </row>
    <row r="156" spans="1:26" ht="26.25" customHeight="1" x14ac:dyDescent="0.2">
      <c r="A156" s="96"/>
      <c r="B156" s="75" t="s">
        <v>527</v>
      </c>
      <c r="C156" s="76" t="s">
        <v>134</v>
      </c>
      <c r="D156" s="138" t="s">
        <v>3</v>
      </c>
      <c r="E156" s="77" t="s">
        <v>317</v>
      </c>
      <c r="F156" s="139" t="s">
        <v>8</v>
      </c>
      <c r="G156" s="140"/>
      <c r="H156" s="141">
        <v>0.11</v>
      </c>
      <c r="I156" s="141">
        <v>28.09</v>
      </c>
      <c r="J156" s="141">
        <v>450.39</v>
      </c>
      <c r="K156" s="141">
        <f t="shared" si="91"/>
        <v>478.59</v>
      </c>
      <c r="L156" s="78">
        <v>0.2215</v>
      </c>
      <c r="M156" s="79">
        <f t="shared" si="97"/>
        <v>584.59</v>
      </c>
      <c r="N156" s="79">
        <f t="shared" si="98"/>
        <v>0</v>
      </c>
      <c r="O156" s="79">
        <f t="shared" si="99"/>
        <v>0</v>
      </c>
      <c r="P156" s="79">
        <f t="shared" si="100"/>
        <v>0</v>
      </c>
      <c r="Q156" s="80">
        <f t="shared" si="101"/>
        <v>0</v>
      </c>
      <c r="R156" s="97"/>
      <c r="S156" s="97"/>
      <c r="T156" s="15" t="str">
        <f t="shared" si="89"/>
        <v>11.14</v>
      </c>
      <c r="U156" s="15" t="b">
        <f t="shared" si="90"/>
        <v>0</v>
      </c>
      <c r="V156" s="97"/>
      <c r="W156" s="97"/>
      <c r="X156" s="97"/>
      <c r="Y156" s="97"/>
      <c r="Z156" s="98"/>
    </row>
    <row r="157" spans="1:26" s="104" customFormat="1" ht="6" customHeight="1" x14ac:dyDescent="0.2">
      <c r="A157" s="99"/>
      <c r="B157" s="81"/>
      <c r="C157" s="81"/>
      <c r="D157" s="142"/>
      <c r="E157" s="143"/>
      <c r="F157" s="81"/>
      <c r="G157" s="85"/>
      <c r="H157" s="85"/>
      <c r="I157" s="85"/>
      <c r="J157" s="85"/>
      <c r="K157" s="85"/>
      <c r="L157" s="84"/>
      <c r="M157" s="85"/>
      <c r="N157" s="79"/>
      <c r="O157" s="79"/>
      <c r="P157" s="79"/>
      <c r="Q157" s="80"/>
      <c r="R157" s="101"/>
      <c r="S157" s="101"/>
      <c r="T157" s="102"/>
      <c r="U157" s="102"/>
      <c r="V157" s="101"/>
      <c r="W157" s="101"/>
      <c r="X157" s="101"/>
      <c r="Y157" s="101"/>
      <c r="Z157" s="99"/>
    </row>
    <row r="158" spans="1:26" ht="15" customHeight="1" x14ac:dyDescent="0.2">
      <c r="A158" s="11"/>
      <c r="B158" s="144"/>
      <c r="C158" s="145"/>
      <c r="D158" s="145"/>
      <c r="E158" s="145"/>
      <c r="F158" s="145"/>
      <c r="G158" s="145"/>
      <c r="H158" s="145"/>
      <c r="I158" s="145"/>
      <c r="J158" s="145"/>
      <c r="K158" s="145"/>
      <c r="L158" s="67"/>
      <c r="M158" s="87" t="str">
        <f>CONCATENATE("Subtotal ",E142)</f>
        <v>Subtotal QUADRAS</v>
      </c>
      <c r="N158" s="88">
        <f>SUM(N143:N156)</f>
        <v>0</v>
      </c>
      <c r="O158" s="88">
        <f>SUM(O143:O156)</f>
        <v>0</v>
      </c>
      <c r="P158" s="88">
        <f>SUM(P143:P156)</f>
        <v>0</v>
      </c>
      <c r="Q158" s="89">
        <f>SUM(Q143:Q156)</f>
        <v>0</v>
      </c>
      <c r="R158" s="90"/>
      <c r="S158" s="15">
        <v>1</v>
      </c>
      <c r="T158" s="15"/>
      <c r="U158" s="15"/>
      <c r="V158" s="74">
        <f>SUM(N158:P158)</f>
        <v>0</v>
      </c>
      <c r="W158" s="15" t="str">
        <f>IF(V158&lt;&gt;Q158,"erro","ok")</f>
        <v>ok</v>
      </c>
      <c r="X158" s="15"/>
      <c r="Y158" s="15"/>
      <c r="Z158" s="16"/>
    </row>
    <row r="159" spans="1:26" ht="6" customHeight="1" x14ac:dyDescent="0.2">
      <c r="A159" s="59"/>
      <c r="B159" s="91"/>
      <c r="C159" s="92"/>
      <c r="D159" s="93"/>
      <c r="E159" s="93"/>
      <c r="F159" s="92"/>
      <c r="G159" s="92"/>
      <c r="H159" s="92"/>
      <c r="I159" s="92"/>
      <c r="J159" s="92"/>
      <c r="K159" s="92"/>
      <c r="L159" s="62"/>
      <c r="M159" s="92"/>
      <c r="N159" s="92"/>
      <c r="O159" s="92"/>
      <c r="P159" s="92"/>
      <c r="Q159" s="94"/>
      <c r="R159" s="15"/>
      <c r="S159" s="15"/>
      <c r="T159" s="15">
        <f t="shared" ref="T159:T171" si="102">B159</f>
        <v>0</v>
      </c>
      <c r="U159" s="15">
        <f t="shared" ref="U159:U163" si="103">IF(J159=0,Q159-O159-(TRUNC(TRUNC(H159*(1+L159),2)*G159,2)))</f>
        <v>0</v>
      </c>
      <c r="V159" s="15"/>
      <c r="W159" s="15"/>
      <c r="X159" s="15"/>
      <c r="Y159" s="15"/>
      <c r="Z159" s="16"/>
    </row>
    <row r="160" spans="1:26" ht="15" customHeight="1" x14ac:dyDescent="0.2">
      <c r="A160" s="11"/>
      <c r="B160" s="64">
        <v>12</v>
      </c>
      <c r="C160" s="65"/>
      <c r="D160" s="65"/>
      <c r="E160" s="66" t="s">
        <v>135</v>
      </c>
      <c r="F160" s="66"/>
      <c r="G160" s="66"/>
      <c r="H160" s="66"/>
      <c r="I160" s="66"/>
      <c r="J160" s="66"/>
      <c r="K160" s="66"/>
      <c r="L160" s="67"/>
      <c r="M160" s="66"/>
      <c r="N160" s="66"/>
      <c r="O160" s="66"/>
      <c r="P160" s="66"/>
      <c r="Q160" s="68">
        <f>Q173</f>
        <v>0</v>
      </c>
      <c r="R160" s="15"/>
      <c r="S160" s="15"/>
      <c r="T160" s="15">
        <f t="shared" si="102"/>
        <v>12</v>
      </c>
      <c r="U160" s="95">
        <f t="shared" si="103"/>
        <v>0</v>
      </c>
      <c r="V160" s="15"/>
      <c r="W160" s="15"/>
      <c r="X160" s="15"/>
      <c r="Y160" s="15"/>
      <c r="Z160" s="16"/>
    </row>
    <row r="161" spans="1:26" ht="18.75" customHeight="1" x14ac:dyDescent="0.2">
      <c r="A161" s="96"/>
      <c r="B161" s="75" t="s">
        <v>528</v>
      </c>
      <c r="C161" s="76" t="s">
        <v>136</v>
      </c>
      <c r="D161" s="138" t="s">
        <v>3</v>
      </c>
      <c r="E161" s="77" t="s">
        <v>318</v>
      </c>
      <c r="F161" s="139" t="s">
        <v>8</v>
      </c>
      <c r="G161" s="140"/>
      <c r="H161" s="141">
        <v>0</v>
      </c>
      <c r="I161" s="141">
        <v>391.9</v>
      </c>
      <c r="J161" s="141">
        <v>2922.97</v>
      </c>
      <c r="K161" s="141">
        <f t="shared" ref="K161:K171" si="104">H161+I161+J161</f>
        <v>3314.87</v>
      </c>
      <c r="L161" s="78">
        <v>0.2215</v>
      </c>
      <c r="M161" s="79">
        <f t="shared" ref="M161:M171" si="105">IF(L161="-",K161,(TRUNC(K161*(1+L161),2)))</f>
        <v>4049.11</v>
      </c>
      <c r="N161" s="79">
        <f t="shared" ref="N161:N163" si="106">IF(H161=0,0,IF(H161=0,0,IF($L161&lt;&gt;"-",IFERROR(TRUNC(TRUNC((H161*(1+$L161)),2)*$G161,2)+U161,0),IFERROR(TRUNC(H161*$G161,2),0))))</f>
        <v>0</v>
      </c>
      <c r="O161" s="79">
        <f t="shared" ref="O161:O171" si="107">IF(AND($H161=0,$J161=0),$Q161,IF(I161=0,0,IF($L161&lt;&gt;"-",IFERROR(TRUNC(TRUNC((I161*(1+$L161)),2)*$G161,2),0),IFERROR(TRUNC(I161*$G161,2),0))))</f>
        <v>0</v>
      </c>
      <c r="P161" s="79">
        <f t="shared" ref="P161" si="108">IF(J161=0,0,Q161-O161-N161)</f>
        <v>0</v>
      </c>
      <c r="Q161" s="80">
        <f t="shared" ref="Q161" si="109">IFERROR(ROUND(ROUND(M161,2)*ROUND(G161,2),2),0)</f>
        <v>0</v>
      </c>
      <c r="R161" s="97"/>
      <c r="S161" s="97"/>
      <c r="T161" s="15" t="str">
        <f t="shared" si="102"/>
        <v>12.1</v>
      </c>
      <c r="U161" s="15" t="b">
        <f t="shared" si="103"/>
        <v>0</v>
      </c>
      <c r="V161" s="97"/>
      <c r="W161" s="97"/>
      <c r="X161" s="97"/>
      <c r="Y161" s="97"/>
      <c r="Z161" s="98"/>
    </row>
    <row r="162" spans="1:26" ht="18.75" customHeight="1" x14ac:dyDescent="0.2">
      <c r="A162" s="96"/>
      <c r="B162" s="75" t="s">
        <v>529</v>
      </c>
      <c r="C162" s="76" t="s">
        <v>137</v>
      </c>
      <c r="D162" s="138" t="s">
        <v>3</v>
      </c>
      <c r="E162" s="77" t="s">
        <v>319</v>
      </c>
      <c r="F162" s="139" t="s">
        <v>8</v>
      </c>
      <c r="G162" s="140"/>
      <c r="H162" s="141">
        <v>0</v>
      </c>
      <c r="I162" s="141">
        <v>229.98</v>
      </c>
      <c r="J162" s="141">
        <v>621.45000000000005</v>
      </c>
      <c r="K162" s="141">
        <f t="shared" si="104"/>
        <v>851.43000000000006</v>
      </c>
      <c r="L162" s="78">
        <v>0.2215</v>
      </c>
      <c r="M162" s="79">
        <f t="shared" si="105"/>
        <v>1040.02</v>
      </c>
      <c r="N162" s="79">
        <f t="shared" si="106"/>
        <v>0</v>
      </c>
      <c r="O162" s="79">
        <f t="shared" si="107"/>
        <v>0</v>
      </c>
      <c r="P162" s="79">
        <f t="shared" ref="P162:P171" si="110">IF(J162=0,0,Q162-O162-N162)</f>
        <v>0</v>
      </c>
      <c r="Q162" s="80">
        <f t="shared" ref="Q162:Q171" si="111">IFERROR(ROUND(ROUND(M162,2)*ROUND(G162,2),2),0)</f>
        <v>0</v>
      </c>
      <c r="R162" s="97"/>
      <c r="S162" s="97"/>
      <c r="T162" s="15" t="str">
        <f t="shared" si="102"/>
        <v>12.2</v>
      </c>
      <c r="U162" s="15" t="b">
        <f t="shared" si="103"/>
        <v>0</v>
      </c>
      <c r="V162" s="97"/>
      <c r="W162" s="97"/>
      <c r="X162" s="97"/>
      <c r="Y162" s="97"/>
      <c r="Z162" s="98"/>
    </row>
    <row r="163" spans="1:26" ht="18.75" customHeight="1" x14ac:dyDescent="0.2">
      <c r="A163" s="96"/>
      <c r="B163" s="75" t="s">
        <v>530</v>
      </c>
      <c r="C163" s="76" t="s">
        <v>138</v>
      </c>
      <c r="D163" s="138" t="s">
        <v>3</v>
      </c>
      <c r="E163" s="77" t="s">
        <v>320</v>
      </c>
      <c r="F163" s="139" t="s">
        <v>8</v>
      </c>
      <c r="G163" s="140"/>
      <c r="H163" s="141">
        <v>8.24</v>
      </c>
      <c r="I163" s="141">
        <v>315.87</v>
      </c>
      <c r="J163" s="141">
        <v>1072.78</v>
      </c>
      <c r="K163" s="141">
        <f t="shared" si="104"/>
        <v>1396.8899999999999</v>
      </c>
      <c r="L163" s="78">
        <v>0.2215</v>
      </c>
      <c r="M163" s="79">
        <f t="shared" si="105"/>
        <v>1706.3</v>
      </c>
      <c r="N163" s="79">
        <f t="shared" si="106"/>
        <v>0</v>
      </c>
      <c r="O163" s="79">
        <f t="shared" si="107"/>
        <v>0</v>
      </c>
      <c r="P163" s="79">
        <f t="shared" si="110"/>
        <v>0</v>
      </c>
      <c r="Q163" s="80">
        <f t="shared" si="111"/>
        <v>0</v>
      </c>
      <c r="R163" s="97"/>
      <c r="S163" s="97"/>
      <c r="T163" s="15" t="str">
        <f t="shared" si="102"/>
        <v>12.3</v>
      </c>
      <c r="U163" s="15" t="b">
        <f t="shared" si="103"/>
        <v>0</v>
      </c>
      <c r="V163" s="97"/>
      <c r="W163" s="97"/>
      <c r="X163" s="97"/>
      <c r="Y163" s="97"/>
      <c r="Z163" s="98"/>
    </row>
    <row r="164" spans="1:26" ht="18.75" customHeight="1" x14ac:dyDescent="0.2">
      <c r="A164" s="96"/>
      <c r="B164" s="75" t="s">
        <v>531</v>
      </c>
      <c r="C164" s="76" t="s">
        <v>139</v>
      </c>
      <c r="D164" s="138" t="s">
        <v>3</v>
      </c>
      <c r="E164" s="77" t="s">
        <v>321</v>
      </c>
      <c r="F164" s="139" t="s">
        <v>8</v>
      </c>
      <c r="G164" s="140"/>
      <c r="H164" s="141">
        <v>0</v>
      </c>
      <c r="I164" s="141">
        <v>1031.69</v>
      </c>
      <c r="J164" s="141">
        <v>1802.74</v>
      </c>
      <c r="K164" s="141">
        <f t="shared" si="104"/>
        <v>2834.4300000000003</v>
      </c>
      <c r="L164" s="78">
        <v>0.2215</v>
      </c>
      <c r="M164" s="79">
        <f t="shared" si="105"/>
        <v>3462.25</v>
      </c>
      <c r="N164" s="79">
        <f>IF(H164=0,0,IF(H164=0,0,IF($L164&lt;&gt;"-",IFERROR(TRUNC(TRUNC((H164*(1+$L164)),2)*#REF!,2)+U164,0),IFERROR(TRUNC(H164*#REF!,2),0))))</f>
        <v>0</v>
      </c>
      <c r="O164" s="79">
        <f t="shared" si="107"/>
        <v>0</v>
      </c>
      <c r="P164" s="79">
        <f t="shared" si="110"/>
        <v>0</v>
      </c>
      <c r="Q164" s="80">
        <f t="shared" si="111"/>
        <v>0</v>
      </c>
      <c r="R164" s="97"/>
      <c r="S164" s="97"/>
      <c r="T164" s="15" t="str">
        <f t="shared" si="102"/>
        <v>12.4</v>
      </c>
      <c r="U164" s="15" t="b">
        <f>IF(J164=0,Q164-O164-(TRUNC(TRUNC(H164*(1+L164),2)*#REF!,2)))</f>
        <v>0</v>
      </c>
      <c r="V164" s="97"/>
      <c r="W164" s="97"/>
      <c r="X164" s="97"/>
      <c r="Y164" s="97"/>
      <c r="Z164" s="98"/>
    </row>
    <row r="165" spans="1:26" ht="18.75" customHeight="1" x14ac:dyDescent="0.2">
      <c r="A165" s="96"/>
      <c r="B165" s="75" t="s">
        <v>532</v>
      </c>
      <c r="C165" s="76" t="s">
        <v>140</v>
      </c>
      <c r="D165" s="138" t="s">
        <v>3</v>
      </c>
      <c r="E165" s="77" t="s">
        <v>323</v>
      </c>
      <c r="F165" s="139" t="s">
        <v>8</v>
      </c>
      <c r="G165" s="140"/>
      <c r="H165" s="141">
        <v>0</v>
      </c>
      <c r="I165" s="141">
        <v>136.74</v>
      </c>
      <c r="J165" s="141">
        <v>793.93</v>
      </c>
      <c r="K165" s="141">
        <f t="shared" si="104"/>
        <v>930.67</v>
      </c>
      <c r="L165" s="78">
        <v>0.2215</v>
      </c>
      <c r="M165" s="79">
        <f t="shared" si="105"/>
        <v>1136.81</v>
      </c>
      <c r="N165" s="79">
        <f t="shared" ref="N165:N171" si="112">IF(H165=0,0,IF(H165=0,0,IF($L165&lt;&gt;"-",IFERROR(TRUNC(TRUNC((H165*(1+$L165)),2)*$G164,2)+U165,0),IFERROR(TRUNC(H165*$G164,2),0))))</f>
        <v>0</v>
      </c>
      <c r="O165" s="79">
        <f t="shared" si="107"/>
        <v>0</v>
      </c>
      <c r="P165" s="79">
        <f t="shared" si="110"/>
        <v>0</v>
      </c>
      <c r="Q165" s="80">
        <f t="shared" si="111"/>
        <v>0</v>
      </c>
      <c r="R165" s="97"/>
      <c r="S165" s="97"/>
      <c r="T165" s="15" t="str">
        <f t="shared" si="102"/>
        <v>12.5</v>
      </c>
      <c r="U165" s="15" t="b">
        <f t="shared" ref="U165:U171" si="113">IF(J165=0,Q165-O165-(TRUNC(TRUNC(H165*(1+L165),2)*G164,2)))</f>
        <v>0</v>
      </c>
      <c r="V165" s="97"/>
      <c r="W165" s="97"/>
      <c r="X165" s="97"/>
      <c r="Y165" s="97"/>
      <c r="Z165" s="98"/>
    </row>
    <row r="166" spans="1:26" ht="18.75" customHeight="1" x14ac:dyDescent="0.2">
      <c r="A166" s="96"/>
      <c r="B166" s="75" t="s">
        <v>533</v>
      </c>
      <c r="C166" s="76" t="s">
        <v>141</v>
      </c>
      <c r="D166" s="138" t="s">
        <v>3</v>
      </c>
      <c r="E166" s="77" t="s">
        <v>382</v>
      </c>
      <c r="F166" s="139" t="s">
        <v>8</v>
      </c>
      <c r="G166" s="140"/>
      <c r="H166" s="141">
        <v>0</v>
      </c>
      <c r="I166" s="141">
        <v>57</v>
      </c>
      <c r="J166" s="141">
        <v>298.88</v>
      </c>
      <c r="K166" s="141">
        <f t="shared" si="104"/>
        <v>355.88</v>
      </c>
      <c r="L166" s="78">
        <v>0.2215</v>
      </c>
      <c r="M166" s="79">
        <f t="shared" si="105"/>
        <v>434.7</v>
      </c>
      <c r="N166" s="79">
        <f t="shared" si="112"/>
        <v>0</v>
      </c>
      <c r="O166" s="79">
        <f t="shared" si="107"/>
        <v>0</v>
      </c>
      <c r="P166" s="79">
        <f t="shared" si="110"/>
        <v>0</v>
      </c>
      <c r="Q166" s="80">
        <f t="shared" si="111"/>
        <v>0</v>
      </c>
      <c r="R166" s="97"/>
      <c r="S166" s="97"/>
      <c r="T166" s="15" t="str">
        <f t="shared" si="102"/>
        <v>12.6</v>
      </c>
      <c r="U166" s="15" t="b">
        <f t="shared" si="113"/>
        <v>0</v>
      </c>
      <c r="V166" s="97"/>
      <c r="W166" s="97"/>
      <c r="X166" s="97"/>
      <c r="Y166" s="97"/>
      <c r="Z166" s="98"/>
    </row>
    <row r="167" spans="1:26" ht="18.75" customHeight="1" x14ac:dyDescent="0.2">
      <c r="A167" s="96"/>
      <c r="B167" s="75" t="s">
        <v>534</v>
      </c>
      <c r="C167" s="76" t="s">
        <v>142</v>
      </c>
      <c r="D167" s="138" t="s">
        <v>3</v>
      </c>
      <c r="E167" s="77" t="s">
        <v>383</v>
      </c>
      <c r="F167" s="139" t="s">
        <v>4</v>
      </c>
      <c r="G167" s="140"/>
      <c r="H167" s="141">
        <v>0</v>
      </c>
      <c r="I167" s="141">
        <v>155.38</v>
      </c>
      <c r="J167" s="141">
        <v>298.88</v>
      </c>
      <c r="K167" s="141">
        <f t="shared" si="104"/>
        <v>454.26</v>
      </c>
      <c r="L167" s="78">
        <v>0.2215</v>
      </c>
      <c r="M167" s="79">
        <f t="shared" si="105"/>
        <v>554.87</v>
      </c>
      <c r="N167" s="79">
        <f t="shared" si="112"/>
        <v>0</v>
      </c>
      <c r="O167" s="79">
        <f t="shared" si="107"/>
        <v>0</v>
      </c>
      <c r="P167" s="79">
        <f t="shared" si="110"/>
        <v>0</v>
      </c>
      <c r="Q167" s="80">
        <f t="shared" si="111"/>
        <v>0</v>
      </c>
      <c r="R167" s="97"/>
      <c r="S167" s="97"/>
      <c r="T167" s="15" t="str">
        <f t="shared" si="102"/>
        <v>12.7</v>
      </c>
      <c r="U167" s="15" t="b">
        <f t="shared" si="113"/>
        <v>0</v>
      </c>
      <c r="V167" s="97"/>
      <c r="W167" s="97"/>
      <c r="X167" s="97"/>
      <c r="Y167" s="97"/>
      <c r="Z167" s="98"/>
    </row>
    <row r="168" spans="1:26" ht="18.75" customHeight="1" x14ac:dyDescent="0.2">
      <c r="A168" s="96"/>
      <c r="B168" s="75" t="s">
        <v>535</v>
      </c>
      <c r="C168" s="76" t="s">
        <v>143</v>
      </c>
      <c r="D168" s="138" t="s">
        <v>3</v>
      </c>
      <c r="E168" s="77" t="s">
        <v>384</v>
      </c>
      <c r="F168" s="139" t="s">
        <v>4</v>
      </c>
      <c r="G168" s="140"/>
      <c r="H168" s="141">
        <v>0</v>
      </c>
      <c r="I168" s="141">
        <v>117.91</v>
      </c>
      <c r="J168" s="141">
        <v>217.2</v>
      </c>
      <c r="K168" s="141">
        <f t="shared" si="104"/>
        <v>335.11</v>
      </c>
      <c r="L168" s="78">
        <v>0.2215</v>
      </c>
      <c r="M168" s="79">
        <f t="shared" si="105"/>
        <v>409.33</v>
      </c>
      <c r="N168" s="79">
        <f t="shared" si="112"/>
        <v>0</v>
      </c>
      <c r="O168" s="79">
        <f t="shared" si="107"/>
        <v>0</v>
      </c>
      <c r="P168" s="79">
        <f t="shared" si="110"/>
        <v>0</v>
      </c>
      <c r="Q168" s="80">
        <f t="shared" si="111"/>
        <v>0</v>
      </c>
      <c r="R168" s="97"/>
      <c r="S168" s="97"/>
      <c r="T168" s="15" t="str">
        <f t="shared" si="102"/>
        <v>12.8</v>
      </c>
      <c r="U168" s="15" t="b">
        <f t="shared" si="113"/>
        <v>0</v>
      </c>
      <c r="V168" s="97"/>
      <c r="W168" s="97"/>
      <c r="X168" s="97"/>
      <c r="Y168" s="97"/>
      <c r="Z168" s="98"/>
    </row>
    <row r="169" spans="1:26" ht="18.75" customHeight="1" x14ac:dyDescent="0.2">
      <c r="A169" s="96"/>
      <c r="B169" s="75" t="s">
        <v>536</v>
      </c>
      <c r="C169" s="76" t="s">
        <v>144</v>
      </c>
      <c r="D169" s="138" t="s">
        <v>3</v>
      </c>
      <c r="E169" s="77" t="s">
        <v>385</v>
      </c>
      <c r="F169" s="139" t="s">
        <v>4</v>
      </c>
      <c r="G169" s="140"/>
      <c r="H169" s="141">
        <v>0</v>
      </c>
      <c r="I169" s="141">
        <v>61.94</v>
      </c>
      <c r="J169" s="141">
        <v>139</v>
      </c>
      <c r="K169" s="141">
        <f t="shared" si="104"/>
        <v>200.94</v>
      </c>
      <c r="L169" s="78">
        <v>0.2215</v>
      </c>
      <c r="M169" s="79">
        <f t="shared" si="105"/>
        <v>245.44</v>
      </c>
      <c r="N169" s="79">
        <f t="shared" si="112"/>
        <v>0</v>
      </c>
      <c r="O169" s="79">
        <f t="shared" si="107"/>
        <v>0</v>
      </c>
      <c r="P169" s="79">
        <f t="shared" si="110"/>
        <v>0</v>
      </c>
      <c r="Q169" s="80">
        <f t="shared" si="111"/>
        <v>0</v>
      </c>
      <c r="R169" s="97"/>
      <c r="S169" s="97"/>
      <c r="T169" s="15" t="str">
        <f t="shared" si="102"/>
        <v>12.9</v>
      </c>
      <c r="U169" s="15" t="b">
        <f t="shared" si="113"/>
        <v>0</v>
      </c>
      <c r="V169" s="97"/>
      <c r="W169" s="97"/>
      <c r="X169" s="97"/>
      <c r="Y169" s="97"/>
      <c r="Z169" s="98"/>
    </row>
    <row r="170" spans="1:26" ht="18.75" customHeight="1" x14ac:dyDescent="0.2">
      <c r="A170" s="96"/>
      <c r="B170" s="75" t="s">
        <v>537</v>
      </c>
      <c r="C170" s="76" t="s">
        <v>145</v>
      </c>
      <c r="D170" s="138" t="s">
        <v>3</v>
      </c>
      <c r="E170" s="77" t="s">
        <v>386</v>
      </c>
      <c r="F170" s="139" t="s">
        <v>5</v>
      </c>
      <c r="G170" s="140"/>
      <c r="H170" s="141">
        <v>0</v>
      </c>
      <c r="I170" s="141">
        <v>61.21</v>
      </c>
      <c r="J170" s="141">
        <v>12.39</v>
      </c>
      <c r="K170" s="141">
        <f t="shared" si="104"/>
        <v>73.599999999999994</v>
      </c>
      <c r="L170" s="78">
        <v>0.2215</v>
      </c>
      <c r="M170" s="79">
        <f t="shared" si="105"/>
        <v>89.9</v>
      </c>
      <c r="N170" s="79">
        <f t="shared" si="112"/>
        <v>0</v>
      </c>
      <c r="O170" s="79">
        <f t="shared" si="107"/>
        <v>0</v>
      </c>
      <c r="P170" s="79">
        <f>IF(J170=0,0,Q170-O170-N170)</f>
        <v>0</v>
      </c>
      <c r="Q170" s="80">
        <f t="shared" si="111"/>
        <v>0</v>
      </c>
      <c r="R170" s="97"/>
      <c r="S170" s="97"/>
      <c r="T170" s="15" t="str">
        <f t="shared" si="102"/>
        <v>12.10</v>
      </c>
      <c r="U170" s="15" t="b">
        <f t="shared" si="113"/>
        <v>0</v>
      </c>
      <c r="V170" s="97"/>
      <c r="W170" s="97"/>
      <c r="X170" s="97"/>
      <c r="Y170" s="97"/>
      <c r="Z170" s="98"/>
    </row>
    <row r="171" spans="1:26" ht="26.25" customHeight="1" x14ac:dyDescent="0.2">
      <c r="A171" s="96"/>
      <c r="B171" s="75" t="s">
        <v>538</v>
      </c>
      <c r="C171" s="76" t="s">
        <v>146</v>
      </c>
      <c r="D171" s="138" t="s">
        <v>3</v>
      </c>
      <c r="E171" s="77" t="s">
        <v>539</v>
      </c>
      <c r="F171" s="139" t="s">
        <v>8</v>
      </c>
      <c r="G171" s="140"/>
      <c r="H171" s="141">
        <v>0</v>
      </c>
      <c r="I171" s="141">
        <v>81.36</v>
      </c>
      <c r="J171" s="141">
        <v>573.64</v>
      </c>
      <c r="K171" s="141">
        <f t="shared" si="104"/>
        <v>655</v>
      </c>
      <c r="L171" s="78">
        <v>0.2215</v>
      </c>
      <c r="M171" s="79">
        <f t="shared" si="105"/>
        <v>800.08</v>
      </c>
      <c r="N171" s="79">
        <f t="shared" si="112"/>
        <v>0</v>
      </c>
      <c r="O171" s="79">
        <f t="shared" si="107"/>
        <v>0</v>
      </c>
      <c r="P171" s="79">
        <f t="shared" si="110"/>
        <v>0</v>
      </c>
      <c r="Q171" s="80">
        <f t="shared" si="111"/>
        <v>0</v>
      </c>
      <c r="R171" s="97"/>
      <c r="S171" s="97"/>
      <c r="T171" s="15" t="str">
        <f t="shared" si="102"/>
        <v>12.11</v>
      </c>
      <c r="U171" s="15" t="b">
        <f t="shared" si="113"/>
        <v>0</v>
      </c>
      <c r="V171" s="97"/>
      <c r="W171" s="97"/>
      <c r="X171" s="97"/>
      <c r="Y171" s="97"/>
      <c r="Z171" s="98"/>
    </row>
    <row r="172" spans="1:26" s="104" customFormat="1" ht="6" customHeight="1" x14ac:dyDescent="0.2">
      <c r="A172" s="99"/>
      <c r="B172" s="81"/>
      <c r="C172" s="81"/>
      <c r="D172" s="142"/>
      <c r="E172" s="143"/>
      <c r="F172" s="81"/>
      <c r="G172" s="85"/>
      <c r="H172" s="85"/>
      <c r="I172" s="85"/>
      <c r="J172" s="85"/>
      <c r="K172" s="85"/>
      <c r="L172" s="84"/>
      <c r="M172" s="85"/>
      <c r="N172" s="79"/>
      <c r="O172" s="79"/>
      <c r="P172" s="79"/>
      <c r="Q172" s="80"/>
      <c r="R172" s="101"/>
      <c r="S172" s="101"/>
      <c r="T172" s="102"/>
      <c r="U172" s="102"/>
      <c r="V172" s="101"/>
      <c r="W172" s="101"/>
      <c r="X172" s="101"/>
      <c r="Y172" s="101"/>
      <c r="Z172" s="99"/>
    </row>
    <row r="173" spans="1:26" ht="15" customHeight="1" x14ac:dyDescent="0.2">
      <c r="A173" s="11"/>
      <c r="B173" s="144"/>
      <c r="C173" s="145"/>
      <c r="D173" s="145"/>
      <c r="E173" s="145"/>
      <c r="F173" s="145"/>
      <c r="G173" s="145"/>
      <c r="H173" s="145"/>
      <c r="I173" s="145"/>
      <c r="J173" s="145"/>
      <c r="K173" s="145"/>
      <c r="L173" s="67"/>
      <c r="M173" s="87" t="str">
        <f>CONCATENATE("Subtotal ",E160)</f>
        <v>Subtotal EQUIPAMENTOS/MOBILIÁRIO URBANO/MANUTENÇÃO BANCOS</v>
      </c>
      <c r="N173" s="88">
        <f>SUM(N161:N171)</f>
        <v>0</v>
      </c>
      <c r="O173" s="88">
        <f>SUM(O161:O171)</f>
        <v>0</v>
      </c>
      <c r="P173" s="88">
        <f>SUM(P161:P171)</f>
        <v>0</v>
      </c>
      <c r="Q173" s="89">
        <f>SUM(Q161:Q171)</f>
        <v>0</v>
      </c>
      <c r="R173" s="90"/>
      <c r="S173" s="15">
        <v>1</v>
      </c>
      <c r="T173" s="15"/>
      <c r="U173" s="15"/>
      <c r="V173" s="74">
        <f>SUM(N173:P173)</f>
        <v>0</v>
      </c>
      <c r="W173" s="15" t="str">
        <f>IF(V173&lt;&gt;Q173,"erro","ok")</f>
        <v>ok</v>
      </c>
      <c r="X173" s="15"/>
      <c r="Y173" s="15"/>
      <c r="Z173" s="16"/>
    </row>
    <row r="174" spans="1:26" ht="6" customHeight="1" x14ac:dyDescent="0.2">
      <c r="A174" s="59"/>
      <c r="B174" s="91"/>
      <c r="C174" s="92"/>
      <c r="D174" s="93"/>
      <c r="E174" s="93"/>
      <c r="F174" s="92"/>
      <c r="G174" s="92"/>
      <c r="H174" s="92"/>
      <c r="I174" s="92"/>
      <c r="J174" s="92"/>
      <c r="K174" s="92"/>
      <c r="L174" s="62"/>
      <c r="M174" s="92"/>
      <c r="N174" s="92"/>
      <c r="O174" s="92"/>
      <c r="P174" s="92"/>
      <c r="Q174" s="94"/>
      <c r="R174" s="15"/>
      <c r="S174" s="15"/>
      <c r="T174" s="15">
        <f t="shared" ref="T174:T180" si="114">B174</f>
        <v>0</v>
      </c>
      <c r="U174" s="15">
        <f t="shared" ref="U174:U180" si="115">IF(J174=0,Q174-O174-(TRUNC(TRUNC(H174*(1+L174),2)*G174,2)))</f>
        <v>0</v>
      </c>
      <c r="V174" s="15"/>
      <c r="W174" s="15"/>
      <c r="X174" s="15"/>
      <c r="Y174" s="15"/>
      <c r="Z174" s="16"/>
    </row>
    <row r="175" spans="1:26" ht="15" customHeight="1" x14ac:dyDescent="0.2">
      <c r="A175" s="11"/>
      <c r="B175" s="64">
        <v>13</v>
      </c>
      <c r="C175" s="65"/>
      <c r="D175" s="65"/>
      <c r="E175" s="66" t="s">
        <v>147</v>
      </c>
      <c r="F175" s="66"/>
      <c r="G175" s="66"/>
      <c r="H175" s="66"/>
      <c r="I175" s="66"/>
      <c r="J175" s="66"/>
      <c r="K175" s="66"/>
      <c r="L175" s="67"/>
      <c r="M175" s="66"/>
      <c r="N175" s="66"/>
      <c r="O175" s="66"/>
      <c r="P175" s="66"/>
      <c r="Q175" s="68">
        <f>Q182</f>
        <v>0</v>
      </c>
      <c r="R175" s="15"/>
      <c r="S175" s="15"/>
      <c r="T175" s="15">
        <f t="shared" si="114"/>
        <v>13</v>
      </c>
      <c r="U175" s="95">
        <f t="shared" si="115"/>
        <v>0</v>
      </c>
      <c r="V175" s="15"/>
      <c r="W175" s="15"/>
      <c r="X175" s="15"/>
      <c r="Y175" s="15"/>
      <c r="Z175" s="16"/>
    </row>
    <row r="176" spans="1:26" ht="18.75" customHeight="1" x14ac:dyDescent="0.2">
      <c r="A176" s="96"/>
      <c r="B176" s="75" t="s">
        <v>540</v>
      </c>
      <c r="C176" s="139" t="s">
        <v>148</v>
      </c>
      <c r="D176" s="138" t="s">
        <v>3</v>
      </c>
      <c r="E176" s="77" t="s">
        <v>387</v>
      </c>
      <c r="F176" s="139" t="s">
        <v>8</v>
      </c>
      <c r="G176" s="140"/>
      <c r="H176" s="141">
        <v>0.09</v>
      </c>
      <c r="I176" s="141">
        <v>713.05</v>
      </c>
      <c r="J176" s="141">
        <v>549.77</v>
      </c>
      <c r="K176" s="141">
        <f t="shared" ref="K176:K180" si="116">H176+I176+J176</f>
        <v>1262.9099999999999</v>
      </c>
      <c r="L176" s="78">
        <v>0.2215</v>
      </c>
      <c r="M176" s="79">
        <f t="shared" ref="M176:M180" si="117">IF(L176="-",K176,(TRUNC(K176*(1+L176),2)))</f>
        <v>1542.64</v>
      </c>
      <c r="N176" s="79">
        <f t="shared" ref="N176:N180" si="118">IF(H176=0,0,IF(H176=0,0,IF($L176&lt;&gt;"-",IFERROR(TRUNC(TRUNC((H176*(1+$L176)),2)*$G176,2)+U176,0),IFERROR(TRUNC(H176*$G176,2),0))))</f>
        <v>0</v>
      </c>
      <c r="O176" s="79">
        <f t="shared" ref="O176:O180" si="119">IF(AND($H176=0,$J176=0),$Q176,IF(I176=0,0,IF($L176&lt;&gt;"-",IFERROR(TRUNC(TRUNC((I176*(1+$L176)),2)*$G176,2),0),IFERROR(TRUNC(I176*$G176,2),0))))</f>
        <v>0</v>
      </c>
      <c r="P176" s="79">
        <f t="shared" ref="P176:P180" si="120">IF(J176=0,0,Q176-O176-N176)</f>
        <v>0</v>
      </c>
      <c r="Q176" s="80">
        <f t="shared" ref="Q176:Q180" si="121">IFERROR(ROUND(ROUND(M176,2)*ROUND(G176,2),2),0)</f>
        <v>0</v>
      </c>
      <c r="R176" s="97"/>
      <c r="S176" s="97"/>
      <c r="T176" s="15" t="str">
        <f t="shared" si="114"/>
        <v>13.1</v>
      </c>
      <c r="U176" s="15" t="b">
        <f t="shared" si="115"/>
        <v>0</v>
      </c>
      <c r="V176" s="97"/>
      <c r="W176" s="97"/>
      <c r="X176" s="97"/>
      <c r="Y176" s="97"/>
      <c r="Z176" s="98"/>
    </row>
    <row r="177" spans="1:26" ht="18.75" customHeight="1" x14ac:dyDescent="0.2">
      <c r="A177" s="96"/>
      <c r="B177" s="75" t="s">
        <v>541</v>
      </c>
      <c r="C177" s="76" t="s">
        <v>149</v>
      </c>
      <c r="D177" s="138" t="s">
        <v>3</v>
      </c>
      <c r="E177" s="77" t="s">
        <v>265</v>
      </c>
      <c r="F177" s="139" t="s">
        <v>8</v>
      </c>
      <c r="G177" s="140"/>
      <c r="H177" s="141">
        <v>0.04</v>
      </c>
      <c r="I177" s="141">
        <v>515.71</v>
      </c>
      <c r="J177" s="141">
        <v>1785.36</v>
      </c>
      <c r="K177" s="141">
        <f t="shared" si="116"/>
        <v>2301.1099999999997</v>
      </c>
      <c r="L177" s="78">
        <v>0.2215</v>
      </c>
      <c r="M177" s="79">
        <f t="shared" si="117"/>
        <v>2810.8</v>
      </c>
      <c r="N177" s="79">
        <f t="shared" si="118"/>
        <v>0</v>
      </c>
      <c r="O177" s="79">
        <f t="shared" si="119"/>
        <v>0</v>
      </c>
      <c r="P177" s="79">
        <f t="shared" si="120"/>
        <v>0</v>
      </c>
      <c r="Q177" s="80">
        <f t="shared" si="121"/>
        <v>0</v>
      </c>
      <c r="R177" s="97"/>
      <c r="S177" s="97"/>
      <c r="T177" s="15" t="str">
        <f t="shared" si="114"/>
        <v>13.2</v>
      </c>
      <c r="U177" s="15" t="b">
        <f t="shared" si="115"/>
        <v>0</v>
      </c>
      <c r="V177" s="97"/>
      <c r="W177" s="97"/>
      <c r="X177" s="97"/>
      <c r="Y177" s="97"/>
      <c r="Z177" s="98"/>
    </row>
    <row r="178" spans="1:26" ht="18.75" customHeight="1" x14ac:dyDescent="0.2">
      <c r="A178" s="96"/>
      <c r="B178" s="75" t="s">
        <v>542</v>
      </c>
      <c r="C178" s="76" t="s">
        <v>150</v>
      </c>
      <c r="D178" s="138" t="s">
        <v>3</v>
      </c>
      <c r="E178" s="77" t="s">
        <v>270</v>
      </c>
      <c r="F178" s="139" t="s">
        <v>8</v>
      </c>
      <c r="G178" s="140"/>
      <c r="H178" s="141">
        <v>0.35</v>
      </c>
      <c r="I178" s="141">
        <v>1826.76</v>
      </c>
      <c r="J178" s="141">
        <v>2528.21</v>
      </c>
      <c r="K178" s="141">
        <f t="shared" si="116"/>
        <v>4355.32</v>
      </c>
      <c r="L178" s="78">
        <v>0.2215</v>
      </c>
      <c r="M178" s="79">
        <f t="shared" si="117"/>
        <v>5320.02</v>
      </c>
      <c r="N178" s="79">
        <f t="shared" si="118"/>
        <v>0</v>
      </c>
      <c r="O178" s="79">
        <f t="shared" si="119"/>
        <v>0</v>
      </c>
      <c r="P178" s="79">
        <f t="shared" si="120"/>
        <v>0</v>
      </c>
      <c r="Q178" s="80">
        <f t="shared" si="121"/>
        <v>0</v>
      </c>
      <c r="R178" s="97"/>
      <c r="S178" s="97"/>
      <c r="T178" s="15" t="str">
        <f t="shared" si="114"/>
        <v>13.3</v>
      </c>
      <c r="U178" s="15" t="b">
        <f t="shared" si="115"/>
        <v>0</v>
      </c>
      <c r="V178" s="97"/>
      <c r="W178" s="97"/>
      <c r="X178" s="97"/>
      <c r="Y178" s="97"/>
      <c r="Z178" s="98"/>
    </row>
    <row r="179" spans="1:26" ht="18.75" customHeight="1" x14ac:dyDescent="0.2">
      <c r="A179" s="96"/>
      <c r="B179" s="75" t="s">
        <v>543</v>
      </c>
      <c r="C179" s="76" t="s">
        <v>151</v>
      </c>
      <c r="D179" s="138" t="s">
        <v>3</v>
      </c>
      <c r="E179" s="77" t="s">
        <v>272</v>
      </c>
      <c r="F179" s="139" t="s">
        <v>8</v>
      </c>
      <c r="G179" s="140"/>
      <c r="H179" s="141">
        <v>0.26</v>
      </c>
      <c r="I179" s="141">
        <v>2085.79</v>
      </c>
      <c r="J179" s="141">
        <v>3255.07</v>
      </c>
      <c r="K179" s="141">
        <f t="shared" si="116"/>
        <v>5341.1200000000008</v>
      </c>
      <c r="L179" s="78">
        <v>0.2215</v>
      </c>
      <c r="M179" s="79">
        <f t="shared" si="117"/>
        <v>6524.17</v>
      </c>
      <c r="N179" s="79">
        <f t="shared" si="118"/>
        <v>0</v>
      </c>
      <c r="O179" s="79">
        <f t="shared" si="119"/>
        <v>0</v>
      </c>
      <c r="P179" s="79">
        <f t="shared" si="120"/>
        <v>0</v>
      </c>
      <c r="Q179" s="80">
        <f t="shared" si="121"/>
        <v>0</v>
      </c>
      <c r="R179" s="97"/>
      <c r="S179" s="97"/>
      <c r="T179" s="15" t="str">
        <f t="shared" si="114"/>
        <v>13.4</v>
      </c>
      <c r="U179" s="15" t="b">
        <f t="shared" si="115"/>
        <v>0</v>
      </c>
      <c r="V179" s="97"/>
      <c r="W179" s="97"/>
      <c r="X179" s="97"/>
      <c r="Y179" s="97"/>
      <c r="Z179" s="98"/>
    </row>
    <row r="180" spans="1:26" ht="18.75" customHeight="1" x14ac:dyDescent="0.2">
      <c r="A180" s="96"/>
      <c r="B180" s="75" t="s">
        <v>544</v>
      </c>
      <c r="C180" s="76" t="s">
        <v>152</v>
      </c>
      <c r="D180" s="138" t="s">
        <v>3</v>
      </c>
      <c r="E180" s="77" t="s">
        <v>242</v>
      </c>
      <c r="F180" s="139" t="s">
        <v>8</v>
      </c>
      <c r="G180" s="140"/>
      <c r="H180" s="141">
        <v>0.24</v>
      </c>
      <c r="I180" s="141">
        <v>1041.9100000000001</v>
      </c>
      <c r="J180" s="141">
        <v>2219.44</v>
      </c>
      <c r="K180" s="141">
        <f t="shared" si="116"/>
        <v>3261.59</v>
      </c>
      <c r="L180" s="78">
        <v>0.2215</v>
      </c>
      <c r="M180" s="79">
        <f t="shared" si="117"/>
        <v>3984.03</v>
      </c>
      <c r="N180" s="79">
        <f t="shared" si="118"/>
        <v>0</v>
      </c>
      <c r="O180" s="79">
        <f t="shared" si="119"/>
        <v>0</v>
      </c>
      <c r="P180" s="79">
        <f t="shared" si="120"/>
        <v>0</v>
      </c>
      <c r="Q180" s="80">
        <f t="shared" si="121"/>
        <v>0</v>
      </c>
      <c r="R180" s="97"/>
      <c r="S180" s="97"/>
      <c r="T180" s="15" t="str">
        <f t="shared" si="114"/>
        <v>13.5</v>
      </c>
      <c r="U180" s="15" t="b">
        <f t="shared" si="115"/>
        <v>0</v>
      </c>
      <c r="V180" s="97"/>
      <c r="W180" s="97"/>
      <c r="X180" s="97"/>
      <c r="Y180" s="97"/>
      <c r="Z180" s="98"/>
    </row>
    <row r="181" spans="1:26" s="104" customFormat="1" ht="6" customHeight="1" x14ac:dyDescent="0.2">
      <c r="A181" s="99"/>
      <c r="B181" s="81"/>
      <c r="C181" s="81"/>
      <c r="D181" s="142"/>
      <c r="E181" s="143"/>
      <c r="F181" s="81"/>
      <c r="G181" s="85"/>
      <c r="H181" s="85"/>
      <c r="I181" s="85"/>
      <c r="J181" s="85"/>
      <c r="K181" s="85"/>
      <c r="L181" s="84"/>
      <c r="M181" s="85"/>
      <c r="N181" s="79"/>
      <c r="O181" s="79"/>
      <c r="P181" s="79"/>
      <c r="Q181" s="80"/>
      <c r="R181" s="101"/>
      <c r="S181" s="101"/>
      <c r="T181" s="102"/>
      <c r="U181" s="102"/>
      <c r="V181" s="101"/>
      <c r="W181" s="101"/>
      <c r="X181" s="101"/>
      <c r="Y181" s="101"/>
      <c r="Z181" s="99"/>
    </row>
    <row r="182" spans="1:26" ht="15" customHeight="1" x14ac:dyDescent="0.2">
      <c r="A182" s="11"/>
      <c r="B182" s="144"/>
      <c r="C182" s="145"/>
      <c r="D182" s="145"/>
      <c r="E182" s="145"/>
      <c r="F182" s="145"/>
      <c r="G182" s="145"/>
      <c r="H182" s="145"/>
      <c r="I182" s="145"/>
      <c r="J182" s="145"/>
      <c r="K182" s="145"/>
      <c r="L182" s="67"/>
      <c r="M182" s="87" t="str">
        <f>CONCATENATE("Subtotal ",E175)</f>
        <v>Subtotal BRINQUEDOS NOVOS</v>
      </c>
      <c r="N182" s="88">
        <f>SUM(N176:N180)</f>
        <v>0</v>
      </c>
      <c r="O182" s="88">
        <f>SUM(O176:O180)</f>
        <v>0</v>
      </c>
      <c r="P182" s="88">
        <f>SUM(P176:P180)</f>
        <v>0</v>
      </c>
      <c r="Q182" s="89">
        <f>SUM(Q176:Q180)</f>
        <v>0</v>
      </c>
      <c r="R182" s="90"/>
      <c r="S182" s="15">
        <v>1</v>
      </c>
      <c r="T182" s="15"/>
      <c r="U182" s="15"/>
      <c r="V182" s="74">
        <f>SUM(N182:P182)</f>
        <v>0</v>
      </c>
      <c r="W182" s="15" t="str">
        <f>IF(V182&lt;&gt;Q182,"erro","ok")</f>
        <v>ok</v>
      </c>
      <c r="X182" s="15"/>
      <c r="Y182" s="15"/>
      <c r="Z182" s="16"/>
    </row>
    <row r="183" spans="1:26" ht="6" customHeight="1" x14ac:dyDescent="0.2">
      <c r="A183" s="59"/>
      <c r="B183" s="91"/>
      <c r="C183" s="92"/>
      <c r="D183" s="93"/>
      <c r="E183" s="93"/>
      <c r="F183" s="92"/>
      <c r="G183" s="92"/>
      <c r="H183" s="92"/>
      <c r="I183" s="92"/>
      <c r="J183" s="92"/>
      <c r="K183" s="92"/>
      <c r="L183" s="62"/>
      <c r="M183" s="92"/>
      <c r="N183" s="92"/>
      <c r="O183" s="92"/>
      <c r="P183" s="92"/>
      <c r="Q183" s="94"/>
      <c r="R183" s="15"/>
      <c r="S183" s="15"/>
      <c r="T183" s="15">
        <f t="shared" ref="T183:T188" si="122">B183</f>
        <v>0</v>
      </c>
      <c r="U183" s="15">
        <f t="shared" ref="U183:U188" si="123">IF(J183=0,Q183-O183-(TRUNC(TRUNC(H183*(1+L183),2)*G183,2)))</f>
        <v>0</v>
      </c>
      <c r="V183" s="15"/>
      <c r="W183" s="15"/>
      <c r="X183" s="15"/>
      <c r="Y183" s="15"/>
      <c r="Z183" s="16"/>
    </row>
    <row r="184" spans="1:26" ht="15" customHeight="1" x14ac:dyDescent="0.2">
      <c r="A184" s="11"/>
      <c r="B184" s="64">
        <v>14</v>
      </c>
      <c r="C184" s="65"/>
      <c r="D184" s="65"/>
      <c r="E184" s="66" t="s">
        <v>153</v>
      </c>
      <c r="F184" s="66"/>
      <c r="G184" s="66"/>
      <c r="H184" s="66"/>
      <c r="I184" s="66"/>
      <c r="J184" s="66"/>
      <c r="K184" s="66"/>
      <c r="L184" s="67"/>
      <c r="M184" s="66"/>
      <c r="N184" s="66"/>
      <c r="O184" s="66"/>
      <c r="P184" s="66"/>
      <c r="Q184" s="68">
        <f>Q190</f>
        <v>0</v>
      </c>
      <c r="R184" s="15"/>
      <c r="S184" s="15"/>
      <c r="T184" s="15">
        <f t="shared" si="122"/>
        <v>14</v>
      </c>
      <c r="U184" s="95">
        <f t="shared" si="123"/>
        <v>0</v>
      </c>
      <c r="V184" s="15"/>
      <c r="W184" s="15"/>
      <c r="X184" s="15"/>
      <c r="Y184" s="15"/>
      <c r="Z184" s="16"/>
    </row>
    <row r="185" spans="1:26" ht="26.25" customHeight="1" x14ac:dyDescent="0.2">
      <c r="A185" s="96"/>
      <c r="B185" s="75" t="s">
        <v>545</v>
      </c>
      <c r="C185" s="139" t="s">
        <v>154</v>
      </c>
      <c r="D185" s="138" t="s">
        <v>3</v>
      </c>
      <c r="E185" s="77" t="s">
        <v>240</v>
      </c>
      <c r="F185" s="139" t="s">
        <v>11</v>
      </c>
      <c r="G185" s="140"/>
      <c r="H185" s="141">
        <v>0</v>
      </c>
      <c r="I185" s="141">
        <v>62.58</v>
      </c>
      <c r="J185" s="141">
        <v>79.459999999999994</v>
      </c>
      <c r="K185" s="141">
        <f t="shared" ref="K185:K188" si="124">H185+I185+J185</f>
        <v>142.04</v>
      </c>
      <c r="L185" s="78">
        <v>0.2215</v>
      </c>
      <c r="M185" s="79">
        <f t="shared" ref="M185:M188" si="125">IF(L185="-",K185,(TRUNC(K185*(1+L185),2)))</f>
        <v>173.5</v>
      </c>
      <c r="N185" s="79">
        <f t="shared" ref="N185:N188" si="126">IF(H185=0,0,IF(H185=0,0,IF($L185&lt;&gt;"-",IFERROR(TRUNC(TRUNC((H185*(1+$L185)),2)*$G185,2)+U185,0),IFERROR(TRUNC(H185*$G185,2),0))))</f>
        <v>0</v>
      </c>
      <c r="O185" s="79">
        <f t="shared" ref="O185:O188" si="127">IF(AND($H185=0,$J185=0),$Q185,IF(I185=0,0,IF($L185&lt;&gt;"-",IFERROR(TRUNC(TRUNC((I185*(1+$L185)),2)*$G185,2),0),IFERROR(TRUNC(I185*$G185,2),0))))</f>
        <v>0</v>
      </c>
      <c r="P185" s="79">
        <f t="shared" ref="P185:P188" si="128">IF(J185=0,0,Q185-O185-N185)</f>
        <v>0</v>
      </c>
      <c r="Q185" s="80">
        <f t="shared" ref="Q185:Q188" si="129">IFERROR(ROUND(ROUND(M185,2)*ROUND(G185,2),2),0)</f>
        <v>0</v>
      </c>
      <c r="R185" s="97"/>
      <c r="S185" s="97"/>
      <c r="T185" s="15" t="str">
        <f t="shared" si="122"/>
        <v>14.1</v>
      </c>
      <c r="U185" s="15" t="b">
        <f t="shared" si="123"/>
        <v>0</v>
      </c>
      <c r="V185" s="97"/>
      <c r="W185" s="97"/>
      <c r="X185" s="97"/>
      <c r="Y185" s="97"/>
      <c r="Z185" s="98"/>
    </row>
    <row r="186" spans="1:26" ht="26.25" customHeight="1" x14ac:dyDescent="0.2">
      <c r="A186" s="96"/>
      <c r="B186" s="75" t="s">
        <v>546</v>
      </c>
      <c r="C186" s="76" t="s">
        <v>155</v>
      </c>
      <c r="D186" s="138" t="s">
        <v>3</v>
      </c>
      <c r="E186" s="77" t="s">
        <v>303</v>
      </c>
      <c r="F186" s="139" t="s">
        <v>11</v>
      </c>
      <c r="G186" s="140"/>
      <c r="H186" s="141">
        <v>0</v>
      </c>
      <c r="I186" s="141">
        <v>93.79</v>
      </c>
      <c r="J186" s="141">
        <v>725.02</v>
      </c>
      <c r="K186" s="141">
        <f t="shared" si="124"/>
        <v>818.81</v>
      </c>
      <c r="L186" s="78">
        <v>0.2215</v>
      </c>
      <c r="M186" s="79">
        <f t="shared" si="125"/>
        <v>1000.17</v>
      </c>
      <c r="N186" s="79">
        <f t="shared" si="126"/>
        <v>0</v>
      </c>
      <c r="O186" s="79">
        <f t="shared" si="127"/>
        <v>0</v>
      </c>
      <c r="P186" s="79">
        <f t="shared" si="128"/>
        <v>0</v>
      </c>
      <c r="Q186" s="80">
        <f t="shared" si="129"/>
        <v>0</v>
      </c>
      <c r="R186" s="97"/>
      <c r="S186" s="97"/>
      <c r="T186" s="15" t="str">
        <f t="shared" si="122"/>
        <v>14.2</v>
      </c>
      <c r="U186" s="15" t="b">
        <f t="shared" si="123"/>
        <v>0</v>
      </c>
      <c r="V186" s="97"/>
      <c r="W186" s="97"/>
      <c r="X186" s="97"/>
      <c r="Y186" s="97"/>
      <c r="Z186" s="98"/>
    </row>
    <row r="187" spans="1:26" ht="26.25" customHeight="1" x14ac:dyDescent="0.2">
      <c r="A187" s="96"/>
      <c r="B187" s="75" t="s">
        <v>547</v>
      </c>
      <c r="C187" s="76" t="s">
        <v>156</v>
      </c>
      <c r="D187" s="138" t="s">
        <v>3</v>
      </c>
      <c r="E187" s="77" t="s">
        <v>267</v>
      </c>
      <c r="F187" s="139" t="s">
        <v>11</v>
      </c>
      <c r="G187" s="140"/>
      <c r="H187" s="141">
        <v>0</v>
      </c>
      <c r="I187" s="141">
        <v>87.64</v>
      </c>
      <c r="J187" s="141">
        <v>250.24</v>
      </c>
      <c r="K187" s="141">
        <f t="shared" si="124"/>
        <v>337.88</v>
      </c>
      <c r="L187" s="78">
        <v>0.2215</v>
      </c>
      <c r="M187" s="79">
        <f t="shared" si="125"/>
        <v>412.72</v>
      </c>
      <c r="N187" s="79">
        <f t="shared" si="126"/>
        <v>0</v>
      </c>
      <c r="O187" s="79">
        <f t="shared" si="127"/>
        <v>0</v>
      </c>
      <c r="P187" s="79">
        <f t="shared" si="128"/>
        <v>0</v>
      </c>
      <c r="Q187" s="80">
        <f t="shared" si="129"/>
        <v>0</v>
      </c>
      <c r="R187" s="97"/>
      <c r="S187" s="97"/>
      <c r="T187" s="15" t="str">
        <f t="shared" si="122"/>
        <v>14.3</v>
      </c>
      <c r="U187" s="15" t="b">
        <f t="shared" si="123"/>
        <v>0</v>
      </c>
      <c r="V187" s="97"/>
      <c r="W187" s="97"/>
      <c r="X187" s="97"/>
      <c r="Y187" s="97"/>
      <c r="Z187" s="98"/>
    </row>
    <row r="188" spans="1:26" ht="26.25" customHeight="1" x14ac:dyDescent="0.2">
      <c r="A188" s="96"/>
      <c r="B188" s="75" t="s">
        <v>548</v>
      </c>
      <c r="C188" s="76" t="s">
        <v>157</v>
      </c>
      <c r="D188" s="138" t="s">
        <v>3</v>
      </c>
      <c r="E188" s="77" t="s">
        <v>322</v>
      </c>
      <c r="F188" s="139" t="s">
        <v>11</v>
      </c>
      <c r="G188" s="140"/>
      <c r="H188" s="141">
        <v>0</v>
      </c>
      <c r="I188" s="141">
        <v>131.06</v>
      </c>
      <c r="J188" s="141">
        <v>1989.63</v>
      </c>
      <c r="K188" s="141">
        <f t="shared" si="124"/>
        <v>2120.69</v>
      </c>
      <c r="L188" s="78">
        <v>0.2215</v>
      </c>
      <c r="M188" s="79">
        <f t="shared" si="125"/>
        <v>2590.42</v>
      </c>
      <c r="N188" s="79">
        <f t="shared" si="126"/>
        <v>0</v>
      </c>
      <c r="O188" s="79">
        <f t="shared" si="127"/>
        <v>0</v>
      </c>
      <c r="P188" s="79">
        <f t="shared" si="128"/>
        <v>0</v>
      </c>
      <c r="Q188" s="80">
        <f t="shared" si="129"/>
        <v>0</v>
      </c>
      <c r="R188" s="97"/>
      <c r="S188" s="97"/>
      <c r="T188" s="15" t="str">
        <f t="shared" si="122"/>
        <v>14.4</v>
      </c>
      <c r="U188" s="15" t="b">
        <f t="shared" si="123"/>
        <v>0</v>
      </c>
      <c r="V188" s="97"/>
      <c r="W188" s="97"/>
      <c r="X188" s="97"/>
      <c r="Y188" s="97"/>
      <c r="Z188" s="98"/>
    </row>
    <row r="189" spans="1:26" s="104" customFormat="1" ht="6" customHeight="1" x14ac:dyDescent="0.2">
      <c r="A189" s="99"/>
      <c r="B189" s="81"/>
      <c r="C189" s="81"/>
      <c r="D189" s="142"/>
      <c r="E189" s="143"/>
      <c r="F189" s="81"/>
      <c r="G189" s="85"/>
      <c r="H189" s="85"/>
      <c r="I189" s="85"/>
      <c r="J189" s="85"/>
      <c r="K189" s="85"/>
      <c r="L189" s="84"/>
      <c r="M189" s="85"/>
      <c r="N189" s="85"/>
      <c r="O189" s="79"/>
      <c r="P189" s="79"/>
      <c r="Q189" s="80"/>
      <c r="R189" s="101"/>
      <c r="S189" s="101"/>
      <c r="T189" s="102"/>
      <c r="U189" s="102"/>
      <c r="V189" s="101"/>
      <c r="W189" s="101"/>
      <c r="X189" s="101"/>
      <c r="Y189" s="101"/>
      <c r="Z189" s="99"/>
    </row>
    <row r="190" spans="1:26" ht="15" customHeight="1" x14ac:dyDescent="0.2">
      <c r="A190" s="11"/>
      <c r="B190" s="144"/>
      <c r="C190" s="145"/>
      <c r="D190" s="145"/>
      <c r="E190" s="145"/>
      <c r="F190" s="145"/>
      <c r="G190" s="145"/>
      <c r="H190" s="145"/>
      <c r="I190" s="145"/>
      <c r="J190" s="145"/>
      <c r="K190" s="145"/>
      <c r="L190" s="67"/>
      <c r="M190" s="87" t="str">
        <f>CONCATENATE("Subtotal ",E184)</f>
        <v>Subtotal MANUTENÇÃO DE BRINQUEDOS</v>
      </c>
      <c r="N190" s="88">
        <f>SUM(N185:N188)</f>
        <v>0</v>
      </c>
      <c r="O190" s="88">
        <f>SUM(O185:O188)</f>
        <v>0</v>
      </c>
      <c r="P190" s="88">
        <f>SUM(P185:P188)</f>
        <v>0</v>
      </c>
      <c r="Q190" s="89">
        <f>SUM(Q185:Q188)</f>
        <v>0</v>
      </c>
      <c r="R190" s="90"/>
      <c r="S190" s="15">
        <v>1</v>
      </c>
      <c r="T190" s="15"/>
      <c r="U190" s="15"/>
      <c r="V190" s="74">
        <f>SUM(N190:P190)</f>
        <v>0</v>
      </c>
      <c r="W190" s="15" t="str">
        <f>IF(V190&lt;&gt;Q190,"erro","ok")</f>
        <v>ok</v>
      </c>
      <c r="X190" s="15"/>
      <c r="Y190" s="15"/>
      <c r="Z190" s="16"/>
    </row>
    <row r="191" spans="1:26" ht="6" customHeight="1" x14ac:dyDescent="0.2">
      <c r="A191" s="59"/>
      <c r="B191" s="91"/>
      <c r="C191" s="92"/>
      <c r="D191" s="93"/>
      <c r="E191" s="93"/>
      <c r="F191" s="92"/>
      <c r="G191" s="92"/>
      <c r="H191" s="92"/>
      <c r="I191" s="92"/>
      <c r="J191" s="92"/>
      <c r="K191" s="92"/>
      <c r="L191" s="62"/>
      <c r="M191" s="92"/>
      <c r="N191" s="92"/>
      <c r="O191" s="92"/>
      <c r="P191" s="92"/>
      <c r="Q191" s="94"/>
      <c r="R191" s="15"/>
      <c r="S191" s="15"/>
      <c r="T191" s="15">
        <f t="shared" ref="T191:T229" si="130">B191</f>
        <v>0</v>
      </c>
      <c r="U191" s="15">
        <f t="shared" ref="U191:U229" si="131">IF(J191=0,Q191-O191-(TRUNC(TRUNC(H191*(1+L191),2)*G191,2)))</f>
        <v>0</v>
      </c>
      <c r="V191" s="15"/>
      <c r="W191" s="15"/>
      <c r="X191" s="15"/>
      <c r="Y191" s="15"/>
      <c r="Z191" s="16"/>
    </row>
    <row r="192" spans="1:26" ht="15" customHeight="1" x14ac:dyDescent="0.2">
      <c r="A192" s="11"/>
      <c r="B192" s="64">
        <v>15</v>
      </c>
      <c r="C192" s="65"/>
      <c r="D192" s="65"/>
      <c r="E192" s="66" t="s">
        <v>158</v>
      </c>
      <c r="F192" s="66"/>
      <c r="G192" s="66"/>
      <c r="H192" s="66"/>
      <c r="I192" s="66"/>
      <c r="J192" s="66"/>
      <c r="K192" s="66"/>
      <c r="L192" s="67"/>
      <c r="M192" s="66"/>
      <c r="N192" s="66"/>
      <c r="O192" s="66"/>
      <c r="P192" s="66"/>
      <c r="Q192" s="68">
        <f>Q231</f>
        <v>0</v>
      </c>
      <c r="R192" s="15"/>
      <c r="S192" s="15"/>
      <c r="T192" s="15">
        <f t="shared" si="130"/>
        <v>15</v>
      </c>
      <c r="U192" s="95">
        <f t="shared" si="131"/>
        <v>0</v>
      </c>
      <c r="V192" s="15"/>
      <c r="W192" s="15"/>
      <c r="X192" s="15"/>
      <c r="Y192" s="15"/>
      <c r="Z192" s="16"/>
    </row>
    <row r="193" spans="1:26" ht="18.75" customHeight="1" x14ac:dyDescent="0.2">
      <c r="A193" s="96"/>
      <c r="B193" s="75" t="s">
        <v>549</v>
      </c>
      <c r="C193" s="139" t="s">
        <v>159</v>
      </c>
      <c r="D193" s="138" t="s">
        <v>3</v>
      </c>
      <c r="E193" s="77" t="s">
        <v>326</v>
      </c>
      <c r="F193" s="139" t="s">
        <v>4</v>
      </c>
      <c r="G193" s="140"/>
      <c r="H193" s="141">
        <v>0</v>
      </c>
      <c r="I193" s="141">
        <v>10.74</v>
      </c>
      <c r="J193" s="141">
        <v>9.5299999999999994</v>
      </c>
      <c r="K193" s="141">
        <f t="shared" ref="K193:K229" si="132">H193+I193+J193</f>
        <v>20.27</v>
      </c>
      <c r="L193" s="78">
        <v>0.2215</v>
      </c>
      <c r="M193" s="79">
        <f t="shared" ref="M193:M229" si="133">IF(L193="-",K193,(TRUNC(K193*(1+L193),2)))</f>
        <v>24.75</v>
      </c>
      <c r="N193" s="79">
        <f t="shared" ref="N193:N229" si="134">IF(H193=0,0,IF(H193=0,0,IF($L193&lt;&gt;"-",IFERROR(TRUNC(TRUNC((H193*(1+$L193)),2)*$G193,2)+U193,0),IFERROR(TRUNC(H193*$G193,2),0))))</f>
        <v>0</v>
      </c>
      <c r="O193" s="79">
        <f t="shared" ref="O193:O229" si="135">IF(AND($H193=0,$J193=0),$Q193,IF(I193=0,0,IF($L193&lt;&gt;"-",IFERROR(TRUNC(TRUNC((I193*(1+$L193)),2)*$G193,2),0),IFERROR(TRUNC(I193*$G193,2),0))))</f>
        <v>0</v>
      </c>
      <c r="P193" s="79">
        <f t="shared" ref="P193:P229" si="136">IF(J193=0,0,Q193-O193-N193)</f>
        <v>0</v>
      </c>
      <c r="Q193" s="80">
        <f t="shared" ref="Q193:Q229" si="137">IFERROR(ROUND(ROUND(M193,2)*ROUND(G193,2),2),0)</f>
        <v>0</v>
      </c>
      <c r="R193" s="97"/>
      <c r="S193" s="97"/>
      <c r="T193" s="15" t="str">
        <f t="shared" si="130"/>
        <v>15.1</v>
      </c>
      <c r="U193" s="15" t="b">
        <f t="shared" si="131"/>
        <v>0</v>
      </c>
      <c r="V193" s="97"/>
      <c r="W193" s="97"/>
      <c r="X193" s="97"/>
      <c r="Y193" s="97"/>
      <c r="Z193" s="98"/>
    </row>
    <row r="194" spans="1:26" ht="18.75" customHeight="1" x14ac:dyDescent="0.2">
      <c r="A194" s="96"/>
      <c r="B194" s="75" t="s">
        <v>550</v>
      </c>
      <c r="C194" s="76" t="s">
        <v>160</v>
      </c>
      <c r="D194" s="138" t="s">
        <v>3</v>
      </c>
      <c r="E194" s="77" t="s">
        <v>328</v>
      </c>
      <c r="F194" s="139" t="s">
        <v>4</v>
      </c>
      <c r="G194" s="140"/>
      <c r="H194" s="141">
        <v>0</v>
      </c>
      <c r="I194" s="141">
        <v>6.71</v>
      </c>
      <c r="J194" s="141">
        <v>6.44</v>
      </c>
      <c r="K194" s="141">
        <f t="shared" si="132"/>
        <v>13.15</v>
      </c>
      <c r="L194" s="78">
        <v>0.2215</v>
      </c>
      <c r="M194" s="79">
        <f t="shared" si="133"/>
        <v>16.059999999999999</v>
      </c>
      <c r="N194" s="79">
        <f t="shared" si="134"/>
        <v>0</v>
      </c>
      <c r="O194" s="79">
        <f t="shared" si="135"/>
        <v>0</v>
      </c>
      <c r="P194" s="79">
        <f t="shared" si="136"/>
        <v>0</v>
      </c>
      <c r="Q194" s="80">
        <f t="shared" si="137"/>
        <v>0</v>
      </c>
      <c r="R194" s="97"/>
      <c r="S194" s="97"/>
      <c r="T194" s="15" t="str">
        <f t="shared" si="130"/>
        <v>15.2</v>
      </c>
      <c r="U194" s="15" t="b">
        <f t="shared" si="131"/>
        <v>0</v>
      </c>
      <c r="V194" s="97"/>
      <c r="W194" s="97"/>
      <c r="X194" s="97"/>
      <c r="Y194" s="97"/>
      <c r="Z194" s="98"/>
    </row>
    <row r="195" spans="1:26" ht="18.75" customHeight="1" x14ac:dyDescent="0.2">
      <c r="A195" s="96"/>
      <c r="B195" s="75" t="s">
        <v>551</v>
      </c>
      <c r="C195" s="76" t="s">
        <v>161</v>
      </c>
      <c r="D195" s="138" t="s">
        <v>3</v>
      </c>
      <c r="E195" s="77" t="s">
        <v>329</v>
      </c>
      <c r="F195" s="139" t="s">
        <v>8</v>
      </c>
      <c r="G195" s="140"/>
      <c r="H195" s="141">
        <v>0</v>
      </c>
      <c r="I195" s="141">
        <v>41.99</v>
      </c>
      <c r="J195" s="141">
        <v>69.67</v>
      </c>
      <c r="K195" s="141">
        <f t="shared" si="132"/>
        <v>111.66</v>
      </c>
      <c r="L195" s="78">
        <v>0.2215</v>
      </c>
      <c r="M195" s="79">
        <f t="shared" si="133"/>
        <v>136.38999999999999</v>
      </c>
      <c r="N195" s="79">
        <f t="shared" si="134"/>
        <v>0</v>
      </c>
      <c r="O195" s="79">
        <f t="shared" si="135"/>
        <v>0</v>
      </c>
      <c r="P195" s="79">
        <f t="shared" si="136"/>
        <v>0</v>
      </c>
      <c r="Q195" s="80">
        <f t="shared" si="137"/>
        <v>0</v>
      </c>
      <c r="R195" s="97"/>
      <c r="S195" s="97"/>
      <c r="T195" s="15" t="str">
        <f t="shared" si="130"/>
        <v>15.3</v>
      </c>
      <c r="U195" s="15" t="b">
        <f t="shared" si="131"/>
        <v>0</v>
      </c>
      <c r="V195" s="97"/>
      <c r="W195" s="97"/>
      <c r="X195" s="97"/>
      <c r="Y195" s="97"/>
      <c r="Z195" s="98"/>
    </row>
    <row r="196" spans="1:26" ht="18.75" customHeight="1" x14ac:dyDescent="0.2">
      <c r="A196" s="96"/>
      <c r="B196" s="75" t="s">
        <v>552</v>
      </c>
      <c r="C196" s="76" t="s">
        <v>162</v>
      </c>
      <c r="D196" s="138" t="s">
        <v>3</v>
      </c>
      <c r="E196" s="77" t="s">
        <v>330</v>
      </c>
      <c r="F196" s="139" t="s">
        <v>8</v>
      </c>
      <c r="G196" s="140"/>
      <c r="H196" s="141">
        <v>0</v>
      </c>
      <c r="I196" s="141">
        <v>24.77</v>
      </c>
      <c r="J196" s="141">
        <v>26.71</v>
      </c>
      <c r="K196" s="141">
        <f t="shared" si="132"/>
        <v>51.480000000000004</v>
      </c>
      <c r="L196" s="78">
        <v>0.2215</v>
      </c>
      <c r="M196" s="79">
        <f t="shared" si="133"/>
        <v>62.88</v>
      </c>
      <c r="N196" s="79">
        <f t="shared" si="134"/>
        <v>0</v>
      </c>
      <c r="O196" s="79">
        <f t="shared" si="135"/>
        <v>0</v>
      </c>
      <c r="P196" s="79">
        <f t="shared" si="136"/>
        <v>0</v>
      </c>
      <c r="Q196" s="80">
        <f t="shared" si="137"/>
        <v>0</v>
      </c>
      <c r="R196" s="97"/>
      <c r="S196" s="97"/>
      <c r="T196" s="15" t="str">
        <f t="shared" si="130"/>
        <v>15.4</v>
      </c>
      <c r="U196" s="15" t="b">
        <f t="shared" si="131"/>
        <v>0</v>
      </c>
      <c r="V196" s="97"/>
      <c r="W196" s="97"/>
      <c r="X196" s="97"/>
      <c r="Y196" s="97"/>
      <c r="Z196" s="98"/>
    </row>
    <row r="197" spans="1:26" ht="18.75" customHeight="1" x14ac:dyDescent="0.2">
      <c r="A197" s="96"/>
      <c r="B197" s="75" t="s">
        <v>553</v>
      </c>
      <c r="C197" s="76" t="s">
        <v>163</v>
      </c>
      <c r="D197" s="138" t="s">
        <v>3</v>
      </c>
      <c r="E197" s="77" t="s">
        <v>327</v>
      </c>
      <c r="F197" s="139" t="s">
        <v>8</v>
      </c>
      <c r="G197" s="140"/>
      <c r="H197" s="141">
        <v>0</v>
      </c>
      <c r="I197" s="141">
        <v>37.369999999999997</v>
      </c>
      <c r="J197" s="141">
        <v>54.34</v>
      </c>
      <c r="K197" s="141">
        <f t="shared" si="132"/>
        <v>91.710000000000008</v>
      </c>
      <c r="L197" s="78">
        <v>0.2215</v>
      </c>
      <c r="M197" s="79">
        <f t="shared" si="133"/>
        <v>112.02</v>
      </c>
      <c r="N197" s="79">
        <f t="shared" si="134"/>
        <v>0</v>
      </c>
      <c r="O197" s="79">
        <f t="shared" si="135"/>
        <v>0</v>
      </c>
      <c r="P197" s="79">
        <f t="shared" si="136"/>
        <v>0</v>
      </c>
      <c r="Q197" s="80">
        <f t="shared" si="137"/>
        <v>0</v>
      </c>
      <c r="R197" s="97"/>
      <c r="S197" s="97"/>
      <c r="T197" s="15" t="str">
        <f t="shared" si="130"/>
        <v>15.5</v>
      </c>
      <c r="U197" s="15" t="b">
        <f t="shared" si="131"/>
        <v>0</v>
      </c>
      <c r="V197" s="97"/>
      <c r="W197" s="97"/>
      <c r="X197" s="97"/>
      <c r="Y197" s="97"/>
      <c r="Z197" s="98"/>
    </row>
    <row r="198" spans="1:26" ht="18.75" customHeight="1" x14ac:dyDescent="0.2">
      <c r="A198" s="96"/>
      <c r="B198" s="75" t="s">
        <v>554</v>
      </c>
      <c r="C198" s="76" t="s">
        <v>164</v>
      </c>
      <c r="D198" s="138" t="s">
        <v>3</v>
      </c>
      <c r="E198" s="77" t="s">
        <v>331</v>
      </c>
      <c r="F198" s="139" t="s">
        <v>8</v>
      </c>
      <c r="G198" s="140"/>
      <c r="H198" s="141">
        <v>0</v>
      </c>
      <c r="I198" s="141">
        <v>28.97</v>
      </c>
      <c r="J198" s="141">
        <v>60.23</v>
      </c>
      <c r="K198" s="141">
        <f t="shared" si="132"/>
        <v>89.199999999999989</v>
      </c>
      <c r="L198" s="78">
        <v>0.2215</v>
      </c>
      <c r="M198" s="79">
        <f t="shared" si="133"/>
        <v>108.95</v>
      </c>
      <c r="N198" s="79">
        <f t="shared" si="134"/>
        <v>0</v>
      </c>
      <c r="O198" s="79">
        <f t="shared" si="135"/>
        <v>0</v>
      </c>
      <c r="P198" s="79">
        <f t="shared" si="136"/>
        <v>0</v>
      </c>
      <c r="Q198" s="80">
        <f t="shared" si="137"/>
        <v>0</v>
      </c>
      <c r="R198" s="97"/>
      <c r="S198" s="97"/>
      <c r="T198" s="15" t="str">
        <f t="shared" si="130"/>
        <v>15.6</v>
      </c>
      <c r="U198" s="15" t="b">
        <f t="shared" si="131"/>
        <v>0</v>
      </c>
      <c r="V198" s="97"/>
      <c r="W198" s="97"/>
      <c r="X198" s="97"/>
      <c r="Y198" s="97"/>
      <c r="Z198" s="98"/>
    </row>
    <row r="199" spans="1:26" ht="18.75" customHeight="1" x14ac:dyDescent="0.2">
      <c r="A199" s="96"/>
      <c r="B199" s="75" t="s">
        <v>555</v>
      </c>
      <c r="C199" s="76" t="s">
        <v>165</v>
      </c>
      <c r="D199" s="138" t="s">
        <v>3</v>
      </c>
      <c r="E199" s="77" t="s">
        <v>332</v>
      </c>
      <c r="F199" s="139" t="s">
        <v>8</v>
      </c>
      <c r="G199" s="140"/>
      <c r="H199" s="141">
        <v>0</v>
      </c>
      <c r="I199" s="141">
        <v>125.98</v>
      </c>
      <c r="J199" s="141">
        <v>202.87</v>
      </c>
      <c r="K199" s="141">
        <f t="shared" si="132"/>
        <v>328.85</v>
      </c>
      <c r="L199" s="78">
        <v>0.2215</v>
      </c>
      <c r="M199" s="79">
        <f t="shared" si="133"/>
        <v>401.69</v>
      </c>
      <c r="N199" s="79">
        <f t="shared" si="134"/>
        <v>0</v>
      </c>
      <c r="O199" s="79">
        <f t="shared" si="135"/>
        <v>0</v>
      </c>
      <c r="P199" s="79">
        <f t="shared" si="136"/>
        <v>0</v>
      </c>
      <c r="Q199" s="80">
        <f t="shared" si="137"/>
        <v>0</v>
      </c>
      <c r="R199" s="97"/>
      <c r="S199" s="97"/>
      <c r="T199" s="15" t="str">
        <f t="shared" si="130"/>
        <v>15.7</v>
      </c>
      <c r="U199" s="15" t="b">
        <f t="shared" si="131"/>
        <v>0</v>
      </c>
      <c r="V199" s="97"/>
      <c r="W199" s="97"/>
      <c r="X199" s="97"/>
      <c r="Y199" s="97"/>
      <c r="Z199" s="98"/>
    </row>
    <row r="200" spans="1:26" ht="18.75" customHeight="1" x14ac:dyDescent="0.2">
      <c r="A200" s="96"/>
      <c r="B200" s="75" t="s">
        <v>556</v>
      </c>
      <c r="C200" s="76" t="s">
        <v>166</v>
      </c>
      <c r="D200" s="138" t="s">
        <v>3</v>
      </c>
      <c r="E200" s="77" t="s">
        <v>333</v>
      </c>
      <c r="F200" s="139" t="s">
        <v>8</v>
      </c>
      <c r="G200" s="140"/>
      <c r="H200" s="141">
        <v>0</v>
      </c>
      <c r="I200" s="141">
        <v>125.98</v>
      </c>
      <c r="J200" s="141">
        <v>150.97999999999999</v>
      </c>
      <c r="K200" s="141">
        <f t="shared" si="132"/>
        <v>276.95999999999998</v>
      </c>
      <c r="L200" s="78">
        <v>0.2215</v>
      </c>
      <c r="M200" s="79">
        <f t="shared" si="133"/>
        <v>338.3</v>
      </c>
      <c r="N200" s="79">
        <f t="shared" si="134"/>
        <v>0</v>
      </c>
      <c r="O200" s="79">
        <f t="shared" si="135"/>
        <v>0</v>
      </c>
      <c r="P200" s="79">
        <f t="shared" si="136"/>
        <v>0</v>
      </c>
      <c r="Q200" s="80">
        <f t="shared" si="137"/>
        <v>0</v>
      </c>
      <c r="R200" s="97"/>
      <c r="S200" s="97"/>
      <c r="T200" s="15" t="str">
        <f t="shared" si="130"/>
        <v>15.8</v>
      </c>
      <c r="U200" s="15" t="b">
        <f t="shared" si="131"/>
        <v>0</v>
      </c>
      <c r="V200" s="97"/>
      <c r="W200" s="97"/>
      <c r="X200" s="97"/>
      <c r="Y200" s="97"/>
      <c r="Z200" s="98"/>
    </row>
    <row r="201" spans="1:26" ht="18.75" customHeight="1" x14ac:dyDescent="0.2">
      <c r="A201" s="96"/>
      <c r="B201" s="75" t="s">
        <v>557</v>
      </c>
      <c r="C201" s="76" t="s">
        <v>167</v>
      </c>
      <c r="D201" s="138" t="s">
        <v>3</v>
      </c>
      <c r="E201" s="77" t="s">
        <v>334</v>
      </c>
      <c r="F201" s="139" t="s">
        <v>8</v>
      </c>
      <c r="G201" s="140"/>
      <c r="H201" s="141">
        <v>0</v>
      </c>
      <c r="I201" s="141">
        <v>125.98</v>
      </c>
      <c r="J201" s="141">
        <v>123.99</v>
      </c>
      <c r="K201" s="141">
        <f t="shared" si="132"/>
        <v>249.97</v>
      </c>
      <c r="L201" s="78">
        <v>0.2215</v>
      </c>
      <c r="M201" s="79">
        <f t="shared" si="133"/>
        <v>305.33</v>
      </c>
      <c r="N201" s="79">
        <f t="shared" si="134"/>
        <v>0</v>
      </c>
      <c r="O201" s="79">
        <f t="shared" si="135"/>
        <v>0</v>
      </c>
      <c r="P201" s="79">
        <f t="shared" si="136"/>
        <v>0</v>
      </c>
      <c r="Q201" s="80">
        <f t="shared" si="137"/>
        <v>0</v>
      </c>
      <c r="R201" s="97"/>
      <c r="S201" s="97"/>
      <c r="T201" s="15" t="str">
        <f t="shared" si="130"/>
        <v>15.9</v>
      </c>
      <c r="U201" s="15" t="b">
        <f t="shared" si="131"/>
        <v>0</v>
      </c>
      <c r="V201" s="97"/>
      <c r="W201" s="97"/>
      <c r="X201" s="97"/>
      <c r="Y201" s="97"/>
      <c r="Z201" s="98"/>
    </row>
    <row r="202" spans="1:26" ht="18.75" customHeight="1" x14ac:dyDescent="0.2">
      <c r="A202" s="96"/>
      <c r="B202" s="75" t="s">
        <v>558</v>
      </c>
      <c r="C202" s="76" t="s">
        <v>168</v>
      </c>
      <c r="D202" s="138" t="s">
        <v>3</v>
      </c>
      <c r="E202" s="77" t="s">
        <v>335</v>
      </c>
      <c r="F202" s="139" t="s">
        <v>8</v>
      </c>
      <c r="G202" s="140"/>
      <c r="H202" s="141">
        <v>0</v>
      </c>
      <c r="I202" s="141">
        <v>125.98</v>
      </c>
      <c r="J202" s="141">
        <v>465.69</v>
      </c>
      <c r="K202" s="141">
        <f t="shared" si="132"/>
        <v>591.66999999999996</v>
      </c>
      <c r="L202" s="78">
        <v>0.2215</v>
      </c>
      <c r="M202" s="79">
        <f t="shared" si="133"/>
        <v>722.72</v>
      </c>
      <c r="N202" s="79">
        <f t="shared" si="134"/>
        <v>0</v>
      </c>
      <c r="O202" s="79">
        <f t="shared" si="135"/>
        <v>0</v>
      </c>
      <c r="P202" s="79">
        <f t="shared" si="136"/>
        <v>0</v>
      </c>
      <c r="Q202" s="80">
        <f t="shared" si="137"/>
        <v>0</v>
      </c>
      <c r="R202" s="97"/>
      <c r="S202" s="97"/>
      <c r="T202" s="15" t="str">
        <f t="shared" si="130"/>
        <v>15.10</v>
      </c>
      <c r="U202" s="15" t="b">
        <f t="shared" si="131"/>
        <v>0</v>
      </c>
      <c r="V202" s="97"/>
      <c r="W202" s="97"/>
      <c r="X202" s="97"/>
      <c r="Y202" s="97"/>
      <c r="Z202" s="98"/>
    </row>
    <row r="203" spans="1:26" ht="18.75" customHeight="1" x14ac:dyDescent="0.2">
      <c r="A203" s="96"/>
      <c r="B203" s="75" t="s">
        <v>559</v>
      </c>
      <c r="C203" s="76" t="s">
        <v>169</v>
      </c>
      <c r="D203" s="138" t="s">
        <v>3</v>
      </c>
      <c r="E203" s="77" t="s">
        <v>336</v>
      </c>
      <c r="F203" s="139" t="s">
        <v>8</v>
      </c>
      <c r="G203" s="140"/>
      <c r="H203" s="141">
        <v>0</v>
      </c>
      <c r="I203" s="141">
        <v>125.98</v>
      </c>
      <c r="J203" s="141">
        <v>155.44</v>
      </c>
      <c r="K203" s="141">
        <f t="shared" si="132"/>
        <v>281.42</v>
      </c>
      <c r="L203" s="78">
        <v>0.2215</v>
      </c>
      <c r="M203" s="79">
        <f t="shared" si="133"/>
        <v>343.75</v>
      </c>
      <c r="N203" s="79">
        <f t="shared" si="134"/>
        <v>0</v>
      </c>
      <c r="O203" s="79">
        <f t="shared" si="135"/>
        <v>0</v>
      </c>
      <c r="P203" s="79">
        <f t="shared" si="136"/>
        <v>0</v>
      </c>
      <c r="Q203" s="80">
        <f t="shared" si="137"/>
        <v>0</v>
      </c>
      <c r="R203" s="97"/>
      <c r="S203" s="97"/>
      <c r="T203" s="15" t="str">
        <f t="shared" si="130"/>
        <v>15.11</v>
      </c>
      <c r="U203" s="15" t="b">
        <f t="shared" si="131"/>
        <v>0</v>
      </c>
      <c r="V203" s="97"/>
      <c r="W203" s="97"/>
      <c r="X203" s="97"/>
      <c r="Y203" s="97"/>
      <c r="Z203" s="98"/>
    </row>
    <row r="204" spans="1:26" ht="18.75" customHeight="1" x14ac:dyDescent="0.2">
      <c r="A204" s="96"/>
      <c r="B204" s="75" t="s">
        <v>560</v>
      </c>
      <c r="C204" s="76" t="s">
        <v>170</v>
      </c>
      <c r="D204" s="138" t="s">
        <v>3</v>
      </c>
      <c r="E204" s="77" t="s">
        <v>337</v>
      </c>
      <c r="F204" s="139" t="s">
        <v>8</v>
      </c>
      <c r="G204" s="140"/>
      <c r="H204" s="141">
        <v>0</v>
      </c>
      <c r="I204" s="141">
        <v>125.98</v>
      </c>
      <c r="J204" s="141">
        <v>560.51</v>
      </c>
      <c r="K204" s="141">
        <f t="shared" si="132"/>
        <v>686.49</v>
      </c>
      <c r="L204" s="78">
        <v>0.2215</v>
      </c>
      <c r="M204" s="79">
        <f t="shared" si="133"/>
        <v>838.54</v>
      </c>
      <c r="N204" s="79">
        <f t="shared" si="134"/>
        <v>0</v>
      </c>
      <c r="O204" s="79">
        <f t="shared" si="135"/>
        <v>0</v>
      </c>
      <c r="P204" s="79">
        <f t="shared" si="136"/>
        <v>0</v>
      </c>
      <c r="Q204" s="80">
        <f t="shared" si="137"/>
        <v>0</v>
      </c>
      <c r="R204" s="97"/>
      <c r="S204" s="97"/>
      <c r="T204" s="15" t="str">
        <f t="shared" si="130"/>
        <v>15.12</v>
      </c>
      <c r="U204" s="15" t="b">
        <f t="shared" si="131"/>
        <v>0</v>
      </c>
      <c r="V204" s="97"/>
      <c r="W204" s="97"/>
      <c r="X204" s="97"/>
      <c r="Y204" s="97"/>
      <c r="Z204" s="98"/>
    </row>
    <row r="205" spans="1:26" ht="18.75" customHeight="1" x14ac:dyDescent="0.2">
      <c r="A205" s="96"/>
      <c r="B205" s="75" t="s">
        <v>561</v>
      </c>
      <c r="C205" s="76" t="s">
        <v>171</v>
      </c>
      <c r="D205" s="138" t="s">
        <v>3</v>
      </c>
      <c r="E205" s="77" t="s">
        <v>338</v>
      </c>
      <c r="F205" s="139" t="s">
        <v>8</v>
      </c>
      <c r="G205" s="140"/>
      <c r="H205" s="141">
        <v>0</v>
      </c>
      <c r="I205" s="141">
        <v>125.98</v>
      </c>
      <c r="J205" s="141">
        <v>103.93</v>
      </c>
      <c r="K205" s="141">
        <f t="shared" si="132"/>
        <v>229.91000000000003</v>
      </c>
      <c r="L205" s="78">
        <v>0.2215</v>
      </c>
      <c r="M205" s="79">
        <f t="shared" si="133"/>
        <v>280.83</v>
      </c>
      <c r="N205" s="79">
        <f t="shared" si="134"/>
        <v>0</v>
      </c>
      <c r="O205" s="79">
        <f t="shared" si="135"/>
        <v>0</v>
      </c>
      <c r="P205" s="79">
        <f t="shared" si="136"/>
        <v>0</v>
      </c>
      <c r="Q205" s="80">
        <f t="shared" si="137"/>
        <v>0</v>
      </c>
      <c r="R205" s="97"/>
      <c r="S205" s="97"/>
      <c r="T205" s="15" t="str">
        <f t="shared" si="130"/>
        <v>15.13</v>
      </c>
      <c r="U205" s="15" t="b">
        <f t="shared" si="131"/>
        <v>0</v>
      </c>
      <c r="V205" s="97"/>
      <c r="W205" s="97"/>
      <c r="X205" s="97"/>
      <c r="Y205" s="97"/>
      <c r="Z205" s="98"/>
    </row>
    <row r="206" spans="1:26" ht="18.75" customHeight="1" x14ac:dyDescent="0.2">
      <c r="A206" s="96"/>
      <c r="B206" s="75" t="s">
        <v>562</v>
      </c>
      <c r="C206" s="76" t="s">
        <v>172</v>
      </c>
      <c r="D206" s="138" t="s">
        <v>3</v>
      </c>
      <c r="E206" s="77" t="s">
        <v>339</v>
      </c>
      <c r="F206" s="139" t="s">
        <v>8</v>
      </c>
      <c r="G206" s="140"/>
      <c r="H206" s="141">
        <v>0</v>
      </c>
      <c r="I206" s="141">
        <v>125.98</v>
      </c>
      <c r="J206" s="141">
        <v>557.38</v>
      </c>
      <c r="K206" s="141">
        <f t="shared" si="132"/>
        <v>683.36</v>
      </c>
      <c r="L206" s="78">
        <v>0.2215</v>
      </c>
      <c r="M206" s="79">
        <f t="shared" si="133"/>
        <v>834.72</v>
      </c>
      <c r="N206" s="79">
        <f t="shared" si="134"/>
        <v>0</v>
      </c>
      <c r="O206" s="79">
        <f t="shared" si="135"/>
        <v>0</v>
      </c>
      <c r="P206" s="79">
        <f t="shared" si="136"/>
        <v>0</v>
      </c>
      <c r="Q206" s="80">
        <f t="shared" si="137"/>
        <v>0</v>
      </c>
      <c r="R206" s="97"/>
      <c r="S206" s="97"/>
      <c r="T206" s="15" t="str">
        <f t="shared" si="130"/>
        <v>15.14</v>
      </c>
      <c r="U206" s="15" t="b">
        <f t="shared" si="131"/>
        <v>0</v>
      </c>
      <c r="V206" s="97"/>
      <c r="W206" s="97"/>
      <c r="X206" s="97"/>
      <c r="Y206" s="97"/>
      <c r="Z206" s="98"/>
    </row>
    <row r="207" spans="1:26" ht="18.75" customHeight="1" x14ac:dyDescent="0.2">
      <c r="A207" s="96"/>
      <c r="B207" s="75" t="s">
        <v>563</v>
      </c>
      <c r="C207" s="76" t="s">
        <v>173</v>
      </c>
      <c r="D207" s="138" t="s">
        <v>3</v>
      </c>
      <c r="E207" s="77" t="s">
        <v>340</v>
      </c>
      <c r="F207" s="139" t="s">
        <v>8</v>
      </c>
      <c r="G207" s="140"/>
      <c r="H207" s="141">
        <v>0</v>
      </c>
      <c r="I207" s="141">
        <v>125.98</v>
      </c>
      <c r="J207" s="141">
        <v>138.05000000000001</v>
      </c>
      <c r="K207" s="141">
        <f t="shared" si="132"/>
        <v>264.03000000000003</v>
      </c>
      <c r="L207" s="78">
        <v>0.2215</v>
      </c>
      <c r="M207" s="79">
        <f t="shared" si="133"/>
        <v>322.51</v>
      </c>
      <c r="N207" s="79">
        <f t="shared" si="134"/>
        <v>0</v>
      </c>
      <c r="O207" s="79">
        <f t="shared" si="135"/>
        <v>0</v>
      </c>
      <c r="P207" s="79">
        <f t="shared" si="136"/>
        <v>0</v>
      </c>
      <c r="Q207" s="80">
        <f t="shared" si="137"/>
        <v>0</v>
      </c>
      <c r="R207" s="97"/>
      <c r="S207" s="97"/>
      <c r="T207" s="15" t="str">
        <f t="shared" si="130"/>
        <v>15.15</v>
      </c>
      <c r="U207" s="15" t="b">
        <f t="shared" si="131"/>
        <v>0</v>
      </c>
      <c r="V207" s="97"/>
      <c r="W207" s="97"/>
      <c r="X207" s="97"/>
      <c r="Y207" s="97"/>
      <c r="Z207" s="98"/>
    </row>
    <row r="208" spans="1:26" ht="18.75" customHeight="1" x14ac:dyDescent="0.2">
      <c r="A208" s="96"/>
      <c r="B208" s="75" t="s">
        <v>564</v>
      </c>
      <c r="C208" s="76" t="s">
        <v>174</v>
      </c>
      <c r="D208" s="138" t="s">
        <v>3</v>
      </c>
      <c r="E208" s="77" t="s">
        <v>341</v>
      </c>
      <c r="F208" s="139" t="s">
        <v>8</v>
      </c>
      <c r="G208" s="140"/>
      <c r="H208" s="141">
        <v>0</v>
      </c>
      <c r="I208" s="141">
        <v>125.98</v>
      </c>
      <c r="J208" s="141">
        <v>1360.91</v>
      </c>
      <c r="K208" s="141">
        <f t="shared" si="132"/>
        <v>1486.89</v>
      </c>
      <c r="L208" s="78">
        <v>0.2215</v>
      </c>
      <c r="M208" s="79">
        <f t="shared" si="133"/>
        <v>1816.23</v>
      </c>
      <c r="N208" s="79">
        <f t="shared" si="134"/>
        <v>0</v>
      </c>
      <c r="O208" s="79">
        <f t="shared" si="135"/>
        <v>0</v>
      </c>
      <c r="P208" s="79">
        <f t="shared" si="136"/>
        <v>0</v>
      </c>
      <c r="Q208" s="80">
        <f t="shared" si="137"/>
        <v>0</v>
      </c>
      <c r="R208" s="97"/>
      <c r="S208" s="97"/>
      <c r="T208" s="15" t="str">
        <f t="shared" si="130"/>
        <v>15.16</v>
      </c>
      <c r="U208" s="15" t="b">
        <f t="shared" si="131"/>
        <v>0</v>
      </c>
      <c r="V208" s="97"/>
      <c r="W208" s="97"/>
      <c r="X208" s="97"/>
      <c r="Y208" s="97"/>
      <c r="Z208" s="98"/>
    </row>
    <row r="209" spans="1:26" ht="18.75" customHeight="1" x14ac:dyDescent="0.2">
      <c r="A209" s="96"/>
      <c r="B209" s="75" t="s">
        <v>565</v>
      </c>
      <c r="C209" s="76" t="s">
        <v>175</v>
      </c>
      <c r="D209" s="138" t="s">
        <v>3</v>
      </c>
      <c r="E209" s="77" t="s">
        <v>342</v>
      </c>
      <c r="F209" s="139" t="s">
        <v>8</v>
      </c>
      <c r="G209" s="140"/>
      <c r="H209" s="141">
        <v>0</v>
      </c>
      <c r="I209" s="141">
        <v>83.98</v>
      </c>
      <c r="J209" s="141">
        <v>79.14</v>
      </c>
      <c r="K209" s="141">
        <f t="shared" si="132"/>
        <v>163.12</v>
      </c>
      <c r="L209" s="78">
        <v>0.2215</v>
      </c>
      <c r="M209" s="79">
        <f t="shared" si="133"/>
        <v>199.25</v>
      </c>
      <c r="N209" s="79">
        <f t="shared" si="134"/>
        <v>0</v>
      </c>
      <c r="O209" s="79">
        <f t="shared" si="135"/>
        <v>0</v>
      </c>
      <c r="P209" s="79">
        <f t="shared" si="136"/>
        <v>0</v>
      </c>
      <c r="Q209" s="80">
        <f t="shared" si="137"/>
        <v>0</v>
      </c>
      <c r="R209" s="97"/>
      <c r="S209" s="97"/>
      <c r="T209" s="15" t="str">
        <f t="shared" si="130"/>
        <v>15.17</v>
      </c>
      <c r="U209" s="15" t="b">
        <f t="shared" si="131"/>
        <v>0</v>
      </c>
      <c r="V209" s="97"/>
      <c r="W209" s="97"/>
      <c r="X209" s="97"/>
      <c r="Y209" s="97"/>
      <c r="Z209" s="98"/>
    </row>
    <row r="210" spans="1:26" ht="18.75" customHeight="1" x14ac:dyDescent="0.2">
      <c r="A210" s="96"/>
      <c r="B210" s="75" t="s">
        <v>566</v>
      </c>
      <c r="C210" s="76" t="s">
        <v>176</v>
      </c>
      <c r="D210" s="138" t="s">
        <v>3</v>
      </c>
      <c r="E210" s="77" t="s">
        <v>343</v>
      </c>
      <c r="F210" s="139" t="s">
        <v>8</v>
      </c>
      <c r="G210" s="140"/>
      <c r="H210" s="141">
        <v>0</v>
      </c>
      <c r="I210" s="141">
        <v>92.38</v>
      </c>
      <c r="J210" s="141">
        <v>128.78</v>
      </c>
      <c r="K210" s="141">
        <f t="shared" si="132"/>
        <v>221.16</v>
      </c>
      <c r="L210" s="78">
        <v>0.2215</v>
      </c>
      <c r="M210" s="79">
        <f t="shared" si="133"/>
        <v>270.14</v>
      </c>
      <c r="N210" s="79">
        <f t="shared" si="134"/>
        <v>0</v>
      </c>
      <c r="O210" s="79">
        <f t="shared" si="135"/>
        <v>0</v>
      </c>
      <c r="P210" s="79">
        <f t="shared" si="136"/>
        <v>0</v>
      </c>
      <c r="Q210" s="80">
        <f t="shared" si="137"/>
        <v>0</v>
      </c>
      <c r="R210" s="97"/>
      <c r="S210" s="97"/>
      <c r="T210" s="15" t="str">
        <f t="shared" si="130"/>
        <v>15.18</v>
      </c>
      <c r="U210" s="15" t="b">
        <f t="shared" si="131"/>
        <v>0</v>
      </c>
      <c r="V210" s="97"/>
      <c r="W210" s="97"/>
      <c r="X210" s="97"/>
      <c r="Y210" s="97"/>
      <c r="Z210" s="98"/>
    </row>
    <row r="211" spans="1:26" ht="18.75" customHeight="1" x14ac:dyDescent="0.2">
      <c r="A211" s="96"/>
      <c r="B211" s="75" t="s">
        <v>567</v>
      </c>
      <c r="C211" s="76" t="s">
        <v>177</v>
      </c>
      <c r="D211" s="138" t="s">
        <v>3</v>
      </c>
      <c r="E211" s="77" t="s">
        <v>344</v>
      </c>
      <c r="F211" s="139" t="s">
        <v>8</v>
      </c>
      <c r="G211" s="140"/>
      <c r="H211" s="141">
        <v>0</v>
      </c>
      <c r="I211" s="141">
        <v>151.16</v>
      </c>
      <c r="J211" s="141">
        <v>251.15</v>
      </c>
      <c r="K211" s="141">
        <f t="shared" si="132"/>
        <v>402.31</v>
      </c>
      <c r="L211" s="78">
        <v>0.2215</v>
      </c>
      <c r="M211" s="79">
        <f t="shared" si="133"/>
        <v>491.42</v>
      </c>
      <c r="N211" s="79">
        <f t="shared" si="134"/>
        <v>0</v>
      </c>
      <c r="O211" s="79">
        <f t="shared" si="135"/>
        <v>0</v>
      </c>
      <c r="P211" s="79">
        <f t="shared" si="136"/>
        <v>0</v>
      </c>
      <c r="Q211" s="80">
        <f t="shared" si="137"/>
        <v>0</v>
      </c>
      <c r="R211" s="97"/>
      <c r="S211" s="97"/>
      <c r="T211" s="15" t="str">
        <f t="shared" si="130"/>
        <v>15.19</v>
      </c>
      <c r="U211" s="15" t="b">
        <f t="shared" si="131"/>
        <v>0</v>
      </c>
      <c r="V211" s="97"/>
      <c r="W211" s="97"/>
      <c r="X211" s="97"/>
      <c r="Y211" s="97"/>
      <c r="Z211" s="98"/>
    </row>
    <row r="212" spans="1:26" ht="18.75" customHeight="1" x14ac:dyDescent="0.2">
      <c r="A212" s="96"/>
      <c r="B212" s="75" t="s">
        <v>568</v>
      </c>
      <c r="C212" s="76" t="s">
        <v>178</v>
      </c>
      <c r="D212" s="138" t="s">
        <v>3</v>
      </c>
      <c r="E212" s="77" t="s">
        <v>345</v>
      </c>
      <c r="F212" s="139" t="s">
        <v>8</v>
      </c>
      <c r="G212" s="140"/>
      <c r="H212" s="141">
        <v>0</v>
      </c>
      <c r="I212" s="141">
        <v>146.97</v>
      </c>
      <c r="J212" s="141">
        <v>262.89</v>
      </c>
      <c r="K212" s="141">
        <f t="shared" si="132"/>
        <v>409.86</v>
      </c>
      <c r="L212" s="78">
        <v>0.2215</v>
      </c>
      <c r="M212" s="79">
        <f t="shared" si="133"/>
        <v>500.64</v>
      </c>
      <c r="N212" s="79">
        <f t="shared" si="134"/>
        <v>0</v>
      </c>
      <c r="O212" s="79">
        <f t="shared" si="135"/>
        <v>0</v>
      </c>
      <c r="P212" s="79">
        <f t="shared" si="136"/>
        <v>0</v>
      </c>
      <c r="Q212" s="80">
        <f t="shared" si="137"/>
        <v>0</v>
      </c>
      <c r="R212" s="97"/>
      <c r="S212" s="97"/>
      <c r="T212" s="15" t="str">
        <f t="shared" si="130"/>
        <v>15.20</v>
      </c>
      <c r="U212" s="15" t="b">
        <f t="shared" si="131"/>
        <v>0</v>
      </c>
      <c r="V212" s="97"/>
      <c r="W212" s="97"/>
      <c r="X212" s="97"/>
      <c r="Y212" s="97"/>
      <c r="Z212" s="98"/>
    </row>
    <row r="213" spans="1:26" ht="18.75" customHeight="1" x14ac:dyDescent="0.2">
      <c r="A213" s="96"/>
      <c r="B213" s="75" t="s">
        <v>569</v>
      </c>
      <c r="C213" s="76" t="s">
        <v>179</v>
      </c>
      <c r="D213" s="138" t="s">
        <v>3</v>
      </c>
      <c r="E213" s="77" t="s">
        <v>346</v>
      </c>
      <c r="F213" s="139" t="s">
        <v>8</v>
      </c>
      <c r="G213" s="140"/>
      <c r="H213" s="141">
        <v>0</v>
      </c>
      <c r="I213" s="141">
        <v>125.98</v>
      </c>
      <c r="J213" s="141">
        <v>224.12</v>
      </c>
      <c r="K213" s="141">
        <f t="shared" si="132"/>
        <v>350.1</v>
      </c>
      <c r="L213" s="78">
        <v>0.2215</v>
      </c>
      <c r="M213" s="79">
        <f t="shared" si="133"/>
        <v>427.64</v>
      </c>
      <c r="N213" s="79">
        <f t="shared" si="134"/>
        <v>0</v>
      </c>
      <c r="O213" s="79">
        <f t="shared" si="135"/>
        <v>0</v>
      </c>
      <c r="P213" s="79">
        <f t="shared" si="136"/>
        <v>0</v>
      </c>
      <c r="Q213" s="80">
        <f t="shared" si="137"/>
        <v>0</v>
      </c>
      <c r="R213" s="97"/>
      <c r="S213" s="97"/>
      <c r="T213" s="15" t="str">
        <f t="shared" si="130"/>
        <v>15.21</v>
      </c>
      <c r="U213" s="15" t="b">
        <f t="shared" si="131"/>
        <v>0</v>
      </c>
      <c r="V213" s="97"/>
      <c r="W213" s="97"/>
      <c r="X213" s="97"/>
      <c r="Y213" s="97"/>
      <c r="Z213" s="98"/>
    </row>
    <row r="214" spans="1:26" ht="18.75" customHeight="1" x14ac:dyDescent="0.2">
      <c r="A214" s="96"/>
      <c r="B214" s="75" t="s">
        <v>570</v>
      </c>
      <c r="C214" s="76" t="s">
        <v>180</v>
      </c>
      <c r="D214" s="138" t="s">
        <v>3</v>
      </c>
      <c r="E214" s="77" t="s">
        <v>347</v>
      </c>
      <c r="F214" s="139" t="s">
        <v>8</v>
      </c>
      <c r="G214" s="140"/>
      <c r="H214" s="141">
        <v>0</v>
      </c>
      <c r="I214" s="141">
        <v>167.97</v>
      </c>
      <c r="J214" s="141">
        <v>301.66000000000003</v>
      </c>
      <c r="K214" s="141">
        <f t="shared" si="132"/>
        <v>469.63</v>
      </c>
      <c r="L214" s="78">
        <v>0.2215</v>
      </c>
      <c r="M214" s="79">
        <f t="shared" si="133"/>
        <v>573.65</v>
      </c>
      <c r="N214" s="79">
        <f t="shared" si="134"/>
        <v>0</v>
      </c>
      <c r="O214" s="79">
        <f t="shared" si="135"/>
        <v>0</v>
      </c>
      <c r="P214" s="79">
        <f t="shared" si="136"/>
        <v>0</v>
      </c>
      <c r="Q214" s="80">
        <f t="shared" si="137"/>
        <v>0</v>
      </c>
      <c r="R214" s="97"/>
      <c r="S214" s="97"/>
      <c r="T214" s="15" t="str">
        <f t="shared" si="130"/>
        <v>15.22</v>
      </c>
      <c r="U214" s="15" t="b">
        <f t="shared" si="131"/>
        <v>0</v>
      </c>
      <c r="V214" s="97"/>
      <c r="W214" s="97"/>
      <c r="X214" s="97"/>
      <c r="Y214" s="97"/>
      <c r="Z214" s="98"/>
    </row>
    <row r="215" spans="1:26" ht="18.75" customHeight="1" x14ac:dyDescent="0.2">
      <c r="A215" s="96"/>
      <c r="B215" s="75" t="s">
        <v>571</v>
      </c>
      <c r="C215" s="76" t="s">
        <v>181</v>
      </c>
      <c r="D215" s="138" t="s">
        <v>3</v>
      </c>
      <c r="E215" s="77" t="s">
        <v>348</v>
      </c>
      <c r="F215" s="139" t="s">
        <v>8</v>
      </c>
      <c r="G215" s="140"/>
      <c r="H215" s="141">
        <v>0</v>
      </c>
      <c r="I215" s="141">
        <v>154.94</v>
      </c>
      <c r="J215" s="141">
        <v>140.11000000000001</v>
      </c>
      <c r="K215" s="141">
        <f t="shared" si="132"/>
        <v>295.05</v>
      </c>
      <c r="L215" s="78">
        <v>0.2215</v>
      </c>
      <c r="M215" s="79">
        <f t="shared" si="133"/>
        <v>360.4</v>
      </c>
      <c r="N215" s="79">
        <f t="shared" si="134"/>
        <v>0</v>
      </c>
      <c r="O215" s="79">
        <f t="shared" si="135"/>
        <v>0</v>
      </c>
      <c r="P215" s="79">
        <f t="shared" si="136"/>
        <v>0</v>
      </c>
      <c r="Q215" s="80">
        <f t="shared" si="137"/>
        <v>0</v>
      </c>
      <c r="R215" s="97"/>
      <c r="S215" s="97"/>
      <c r="T215" s="15" t="str">
        <f t="shared" si="130"/>
        <v>15.23</v>
      </c>
      <c r="U215" s="15" t="b">
        <f t="shared" si="131"/>
        <v>0</v>
      </c>
      <c r="V215" s="97"/>
      <c r="W215" s="97"/>
      <c r="X215" s="97"/>
      <c r="Y215" s="97"/>
      <c r="Z215" s="98"/>
    </row>
    <row r="216" spans="1:26" ht="26.25" customHeight="1" x14ac:dyDescent="0.2">
      <c r="A216" s="96"/>
      <c r="B216" s="75" t="s">
        <v>572</v>
      </c>
      <c r="C216" s="76">
        <v>88489</v>
      </c>
      <c r="D216" s="138" t="s">
        <v>1</v>
      </c>
      <c r="E216" s="77" t="s">
        <v>393</v>
      </c>
      <c r="F216" s="139" t="s">
        <v>5</v>
      </c>
      <c r="G216" s="140"/>
      <c r="H216" s="141">
        <v>0</v>
      </c>
      <c r="I216" s="141">
        <v>3.61</v>
      </c>
      <c r="J216" s="141">
        <v>7.36</v>
      </c>
      <c r="K216" s="141">
        <f t="shared" si="132"/>
        <v>10.97</v>
      </c>
      <c r="L216" s="78">
        <v>0.2215</v>
      </c>
      <c r="M216" s="79">
        <f t="shared" si="133"/>
        <v>13.39</v>
      </c>
      <c r="N216" s="79">
        <f t="shared" si="134"/>
        <v>0</v>
      </c>
      <c r="O216" s="79">
        <f t="shared" si="135"/>
        <v>0</v>
      </c>
      <c r="P216" s="79">
        <f t="shared" si="136"/>
        <v>0</v>
      </c>
      <c r="Q216" s="80">
        <f t="shared" si="137"/>
        <v>0</v>
      </c>
      <c r="R216" s="97"/>
      <c r="S216" s="97"/>
      <c r="T216" s="15" t="str">
        <f t="shared" si="130"/>
        <v>15.24</v>
      </c>
      <c r="U216" s="15" t="b">
        <f t="shared" si="131"/>
        <v>0</v>
      </c>
      <c r="V216" s="97"/>
      <c r="W216" s="97"/>
      <c r="X216" s="97"/>
      <c r="Y216" s="97"/>
      <c r="Z216" s="98"/>
    </row>
    <row r="217" spans="1:26" ht="18.75" customHeight="1" x14ac:dyDescent="0.2">
      <c r="A217" s="96"/>
      <c r="B217" s="75" t="s">
        <v>573</v>
      </c>
      <c r="C217" s="76" t="s">
        <v>182</v>
      </c>
      <c r="D217" s="138" t="s">
        <v>3</v>
      </c>
      <c r="E217" s="77" t="s">
        <v>349</v>
      </c>
      <c r="F217" s="139" t="s">
        <v>8</v>
      </c>
      <c r="G217" s="140"/>
      <c r="H217" s="141">
        <v>0</v>
      </c>
      <c r="I217" s="141">
        <v>57.1</v>
      </c>
      <c r="J217" s="141">
        <v>91.66</v>
      </c>
      <c r="K217" s="141">
        <f t="shared" si="132"/>
        <v>148.76</v>
      </c>
      <c r="L217" s="78">
        <v>0.2215</v>
      </c>
      <c r="M217" s="79">
        <f t="shared" si="133"/>
        <v>181.71</v>
      </c>
      <c r="N217" s="79">
        <f t="shared" si="134"/>
        <v>0</v>
      </c>
      <c r="O217" s="79">
        <f t="shared" si="135"/>
        <v>0</v>
      </c>
      <c r="P217" s="79">
        <f t="shared" si="136"/>
        <v>0</v>
      </c>
      <c r="Q217" s="80">
        <f t="shared" si="137"/>
        <v>0</v>
      </c>
      <c r="R217" s="97"/>
      <c r="S217" s="97"/>
      <c r="T217" s="15" t="str">
        <f t="shared" si="130"/>
        <v>15.25</v>
      </c>
      <c r="U217" s="15" t="b">
        <f t="shared" si="131"/>
        <v>0</v>
      </c>
      <c r="V217" s="97"/>
      <c r="W217" s="97"/>
      <c r="X217" s="97"/>
      <c r="Y217" s="97"/>
      <c r="Z217" s="98"/>
    </row>
    <row r="218" spans="1:26" ht="33.75" customHeight="1" x14ac:dyDescent="0.2">
      <c r="A218" s="96"/>
      <c r="B218" s="75" t="s">
        <v>574</v>
      </c>
      <c r="C218" s="76">
        <v>100758</v>
      </c>
      <c r="D218" s="138" t="s">
        <v>1</v>
      </c>
      <c r="E218" s="77" t="s">
        <v>394</v>
      </c>
      <c r="F218" s="139" t="s">
        <v>5</v>
      </c>
      <c r="G218" s="140"/>
      <c r="H218" s="141">
        <v>0</v>
      </c>
      <c r="I218" s="141">
        <v>23.79</v>
      </c>
      <c r="J218" s="141">
        <v>17.36</v>
      </c>
      <c r="K218" s="141">
        <f t="shared" si="132"/>
        <v>41.15</v>
      </c>
      <c r="L218" s="78">
        <v>0.2215</v>
      </c>
      <c r="M218" s="79">
        <f t="shared" si="133"/>
        <v>50.26</v>
      </c>
      <c r="N218" s="79">
        <f t="shared" si="134"/>
        <v>0</v>
      </c>
      <c r="O218" s="79">
        <f t="shared" si="135"/>
        <v>0</v>
      </c>
      <c r="P218" s="79">
        <f t="shared" si="136"/>
        <v>0</v>
      </c>
      <c r="Q218" s="80">
        <f t="shared" si="137"/>
        <v>0</v>
      </c>
      <c r="R218" s="97"/>
      <c r="S218" s="97"/>
      <c r="T218" s="15" t="str">
        <f t="shared" si="130"/>
        <v>15.26</v>
      </c>
      <c r="U218" s="15" t="b">
        <f t="shared" si="131"/>
        <v>0</v>
      </c>
      <c r="V218" s="97"/>
      <c r="W218" s="97"/>
      <c r="X218" s="97"/>
      <c r="Y218" s="97"/>
      <c r="Z218" s="98"/>
    </row>
    <row r="219" spans="1:26" ht="18.75" customHeight="1" x14ac:dyDescent="0.2">
      <c r="A219" s="96"/>
      <c r="B219" s="75" t="s">
        <v>575</v>
      </c>
      <c r="C219" s="76" t="s">
        <v>183</v>
      </c>
      <c r="D219" s="138" t="s">
        <v>3</v>
      </c>
      <c r="E219" s="77" t="s">
        <v>350</v>
      </c>
      <c r="F219" s="139" t="s">
        <v>8</v>
      </c>
      <c r="G219" s="140"/>
      <c r="H219" s="141">
        <v>0</v>
      </c>
      <c r="I219" s="141">
        <v>57.1</v>
      </c>
      <c r="J219" s="141">
        <v>58.07</v>
      </c>
      <c r="K219" s="141">
        <f t="shared" si="132"/>
        <v>115.17</v>
      </c>
      <c r="L219" s="78">
        <v>0.2215</v>
      </c>
      <c r="M219" s="79">
        <f t="shared" si="133"/>
        <v>140.68</v>
      </c>
      <c r="N219" s="79">
        <f t="shared" si="134"/>
        <v>0</v>
      </c>
      <c r="O219" s="79">
        <f t="shared" si="135"/>
        <v>0</v>
      </c>
      <c r="P219" s="79">
        <f t="shared" si="136"/>
        <v>0</v>
      </c>
      <c r="Q219" s="80">
        <f t="shared" si="137"/>
        <v>0</v>
      </c>
      <c r="R219" s="97"/>
      <c r="S219" s="97"/>
      <c r="T219" s="15" t="str">
        <f t="shared" si="130"/>
        <v>15.27</v>
      </c>
      <c r="U219" s="15" t="b">
        <f t="shared" si="131"/>
        <v>0</v>
      </c>
      <c r="V219" s="97"/>
      <c r="W219" s="97"/>
      <c r="X219" s="97"/>
      <c r="Y219" s="97"/>
      <c r="Z219" s="98"/>
    </row>
    <row r="220" spans="1:26" ht="18.75" customHeight="1" x14ac:dyDescent="0.2">
      <c r="A220" s="96"/>
      <c r="B220" s="75" t="s">
        <v>576</v>
      </c>
      <c r="C220" s="76" t="s">
        <v>184</v>
      </c>
      <c r="D220" s="138" t="s">
        <v>3</v>
      </c>
      <c r="E220" s="77" t="s">
        <v>351</v>
      </c>
      <c r="F220" s="139" t="s">
        <v>8</v>
      </c>
      <c r="G220" s="140"/>
      <c r="H220" s="141">
        <v>0</v>
      </c>
      <c r="I220" s="141">
        <v>37.78</v>
      </c>
      <c r="J220" s="141">
        <v>85.5</v>
      </c>
      <c r="K220" s="141">
        <f t="shared" si="132"/>
        <v>123.28</v>
      </c>
      <c r="L220" s="78">
        <v>0.2215</v>
      </c>
      <c r="M220" s="79">
        <f t="shared" si="133"/>
        <v>150.58000000000001</v>
      </c>
      <c r="N220" s="79">
        <f t="shared" si="134"/>
        <v>0</v>
      </c>
      <c r="O220" s="79">
        <f t="shared" si="135"/>
        <v>0</v>
      </c>
      <c r="P220" s="79">
        <f t="shared" si="136"/>
        <v>0</v>
      </c>
      <c r="Q220" s="80">
        <f t="shared" si="137"/>
        <v>0</v>
      </c>
      <c r="R220" s="97"/>
      <c r="S220" s="97"/>
      <c r="T220" s="15" t="str">
        <f t="shared" si="130"/>
        <v>15.28</v>
      </c>
      <c r="U220" s="15" t="b">
        <f t="shared" si="131"/>
        <v>0</v>
      </c>
      <c r="V220" s="97"/>
      <c r="W220" s="97"/>
      <c r="X220" s="97"/>
      <c r="Y220" s="97"/>
      <c r="Z220" s="98"/>
    </row>
    <row r="221" spans="1:26" ht="18.75" customHeight="1" x14ac:dyDescent="0.2">
      <c r="A221" s="96"/>
      <c r="B221" s="75" t="s">
        <v>577</v>
      </c>
      <c r="C221" s="76" t="s">
        <v>185</v>
      </c>
      <c r="D221" s="138" t="s">
        <v>3</v>
      </c>
      <c r="E221" s="77" t="s">
        <v>352</v>
      </c>
      <c r="F221" s="139" t="s">
        <v>8</v>
      </c>
      <c r="G221" s="140"/>
      <c r="H221" s="141">
        <v>0</v>
      </c>
      <c r="I221" s="141">
        <v>57.1</v>
      </c>
      <c r="J221" s="141">
        <v>33.29</v>
      </c>
      <c r="K221" s="141">
        <f t="shared" si="132"/>
        <v>90.39</v>
      </c>
      <c r="L221" s="78">
        <v>0.2215</v>
      </c>
      <c r="M221" s="79">
        <f t="shared" si="133"/>
        <v>110.41</v>
      </c>
      <c r="N221" s="79">
        <f t="shared" si="134"/>
        <v>0</v>
      </c>
      <c r="O221" s="79">
        <f t="shared" si="135"/>
        <v>0</v>
      </c>
      <c r="P221" s="79">
        <f t="shared" si="136"/>
        <v>0</v>
      </c>
      <c r="Q221" s="80">
        <f t="shared" si="137"/>
        <v>0</v>
      </c>
      <c r="R221" s="97"/>
      <c r="S221" s="97"/>
      <c r="T221" s="15" t="str">
        <f t="shared" si="130"/>
        <v>15.29</v>
      </c>
      <c r="U221" s="15" t="b">
        <f t="shared" si="131"/>
        <v>0</v>
      </c>
      <c r="V221" s="97"/>
      <c r="W221" s="97"/>
      <c r="X221" s="97"/>
      <c r="Y221" s="97"/>
      <c r="Z221" s="98"/>
    </row>
    <row r="222" spans="1:26" ht="18.75" customHeight="1" x14ac:dyDescent="0.2">
      <c r="A222" s="96"/>
      <c r="B222" s="75" t="s">
        <v>578</v>
      </c>
      <c r="C222" s="76" t="s">
        <v>186</v>
      </c>
      <c r="D222" s="138" t="s">
        <v>3</v>
      </c>
      <c r="E222" s="77" t="s">
        <v>353</v>
      </c>
      <c r="F222" s="139" t="s">
        <v>8</v>
      </c>
      <c r="G222" s="140"/>
      <c r="H222" s="141">
        <v>0</v>
      </c>
      <c r="I222" s="141">
        <v>51.64</v>
      </c>
      <c r="J222" s="141">
        <v>31.36</v>
      </c>
      <c r="K222" s="141">
        <f t="shared" si="132"/>
        <v>83</v>
      </c>
      <c r="L222" s="78">
        <v>0.2215</v>
      </c>
      <c r="M222" s="79">
        <f t="shared" si="133"/>
        <v>101.38</v>
      </c>
      <c r="N222" s="79">
        <f t="shared" si="134"/>
        <v>0</v>
      </c>
      <c r="O222" s="79">
        <f t="shared" si="135"/>
        <v>0</v>
      </c>
      <c r="P222" s="79">
        <f t="shared" si="136"/>
        <v>0</v>
      </c>
      <c r="Q222" s="80">
        <f t="shared" si="137"/>
        <v>0</v>
      </c>
      <c r="R222" s="97"/>
      <c r="S222" s="97"/>
      <c r="T222" s="15" t="str">
        <f t="shared" si="130"/>
        <v>15.30</v>
      </c>
      <c r="U222" s="15" t="b">
        <f t="shared" si="131"/>
        <v>0</v>
      </c>
      <c r="V222" s="97"/>
      <c r="W222" s="97"/>
      <c r="X222" s="97"/>
      <c r="Y222" s="97"/>
      <c r="Z222" s="98"/>
    </row>
    <row r="223" spans="1:26" ht="18.75" customHeight="1" x14ac:dyDescent="0.2">
      <c r="A223" s="96"/>
      <c r="B223" s="75" t="s">
        <v>579</v>
      </c>
      <c r="C223" s="76" t="s">
        <v>187</v>
      </c>
      <c r="D223" s="138" t="s">
        <v>3</v>
      </c>
      <c r="E223" s="77" t="s">
        <v>354</v>
      </c>
      <c r="F223" s="139" t="s">
        <v>8</v>
      </c>
      <c r="G223" s="140"/>
      <c r="H223" s="141">
        <v>0</v>
      </c>
      <c r="I223" s="141">
        <v>135.62</v>
      </c>
      <c r="J223" s="141">
        <v>143.91999999999999</v>
      </c>
      <c r="K223" s="141">
        <f t="shared" si="132"/>
        <v>279.53999999999996</v>
      </c>
      <c r="L223" s="78">
        <v>0.2215</v>
      </c>
      <c r="M223" s="79">
        <f t="shared" si="133"/>
        <v>341.45</v>
      </c>
      <c r="N223" s="79">
        <f t="shared" si="134"/>
        <v>0</v>
      </c>
      <c r="O223" s="79">
        <f t="shared" si="135"/>
        <v>0</v>
      </c>
      <c r="P223" s="79">
        <f t="shared" si="136"/>
        <v>0</v>
      </c>
      <c r="Q223" s="80">
        <f t="shared" si="137"/>
        <v>0</v>
      </c>
      <c r="R223" s="97"/>
      <c r="S223" s="97"/>
      <c r="T223" s="15" t="str">
        <f t="shared" si="130"/>
        <v>15.31</v>
      </c>
      <c r="U223" s="15" t="b">
        <f t="shared" si="131"/>
        <v>0</v>
      </c>
      <c r="V223" s="97"/>
      <c r="W223" s="97"/>
      <c r="X223" s="97"/>
      <c r="Y223" s="97"/>
      <c r="Z223" s="98"/>
    </row>
    <row r="224" spans="1:26" ht="18.75" customHeight="1" x14ac:dyDescent="0.2">
      <c r="A224" s="96"/>
      <c r="B224" s="75" t="s">
        <v>580</v>
      </c>
      <c r="C224" s="76" t="s">
        <v>188</v>
      </c>
      <c r="D224" s="138" t="s">
        <v>3</v>
      </c>
      <c r="E224" s="77" t="s">
        <v>355</v>
      </c>
      <c r="F224" s="139" t="s">
        <v>8</v>
      </c>
      <c r="G224" s="140"/>
      <c r="H224" s="141">
        <v>0</v>
      </c>
      <c r="I224" s="141">
        <v>93.63</v>
      </c>
      <c r="J224" s="141">
        <v>119.17</v>
      </c>
      <c r="K224" s="141">
        <f t="shared" si="132"/>
        <v>212.8</v>
      </c>
      <c r="L224" s="78">
        <v>0.2215</v>
      </c>
      <c r="M224" s="79">
        <f t="shared" si="133"/>
        <v>259.93</v>
      </c>
      <c r="N224" s="79">
        <f t="shared" si="134"/>
        <v>0</v>
      </c>
      <c r="O224" s="79">
        <f t="shared" si="135"/>
        <v>0</v>
      </c>
      <c r="P224" s="79">
        <f t="shared" si="136"/>
        <v>0</v>
      </c>
      <c r="Q224" s="80">
        <f t="shared" si="137"/>
        <v>0</v>
      </c>
      <c r="R224" s="97"/>
      <c r="S224" s="97"/>
      <c r="T224" s="15" t="str">
        <f t="shared" si="130"/>
        <v>15.32</v>
      </c>
      <c r="U224" s="15" t="b">
        <f t="shared" si="131"/>
        <v>0</v>
      </c>
      <c r="V224" s="97"/>
      <c r="W224" s="97"/>
      <c r="X224" s="97"/>
      <c r="Y224" s="97"/>
      <c r="Z224" s="98"/>
    </row>
    <row r="225" spans="1:26" ht="18.75" customHeight="1" x14ac:dyDescent="0.2">
      <c r="A225" s="96"/>
      <c r="B225" s="75" t="s">
        <v>581</v>
      </c>
      <c r="C225" s="76" t="s">
        <v>189</v>
      </c>
      <c r="D225" s="138" t="s">
        <v>3</v>
      </c>
      <c r="E225" s="77" t="s">
        <v>356</v>
      </c>
      <c r="F225" s="139" t="s">
        <v>8</v>
      </c>
      <c r="G225" s="140"/>
      <c r="H225" s="141">
        <v>0</v>
      </c>
      <c r="I225" s="141">
        <v>51.64</v>
      </c>
      <c r="J225" s="141">
        <v>60.92</v>
      </c>
      <c r="K225" s="141">
        <f t="shared" si="132"/>
        <v>112.56</v>
      </c>
      <c r="L225" s="78">
        <v>0.2215</v>
      </c>
      <c r="M225" s="79">
        <f t="shared" si="133"/>
        <v>137.49</v>
      </c>
      <c r="N225" s="79">
        <f t="shared" si="134"/>
        <v>0</v>
      </c>
      <c r="O225" s="79">
        <f t="shared" si="135"/>
        <v>0</v>
      </c>
      <c r="P225" s="79">
        <f t="shared" si="136"/>
        <v>0</v>
      </c>
      <c r="Q225" s="80">
        <f t="shared" si="137"/>
        <v>0</v>
      </c>
      <c r="R225" s="97"/>
      <c r="S225" s="97"/>
      <c r="T225" s="15" t="str">
        <f t="shared" si="130"/>
        <v>15.33</v>
      </c>
      <c r="U225" s="15" t="b">
        <f t="shared" si="131"/>
        <v>0</v>
      </c>
      <c r="V225" s="97"/>
      <c r="W225" s="97"/>
      <c r="X225" s="97"/>
      <c r="Y225" s="97"/>
      <c r="Z225" s="98"/>
    </row>
    <row r="226" spans="1:26" ht="18.75" customHeight="1" x14ac:dyDescent="0.2">
      <c r="A226" s="96"/>
      <c r="B226" s="75" t="s">
        <v>582</v>
      </c>
      <c r="C226" s="76" t="s">
        <v>190</v>
      </c>
      <c r="D226" s="138" t="s">
        <v>3</v>
      </c>
      <c r="E226" s="77" t="s">
        <v>357</v>
      </c>
      <c r="F226" s="139" t="s">
        <v>8</v>
      </c>
      <c r="G226" s="140"/>
      <c r="H226" s="141">
        <v>0</v>
      </c>
      <c r="I226" s="141">
        <v>125.98</v>
      </c>
      <c r="J226" s="141">
        <v>97.77</v>
      </c>
      <c r="K226" s="141">
        <f t="shared" si="132"/>
        <v>223.75</v>
      </c>
      <c r="L226" s="78">
        <v>0.2215</v>
      </c>
      <c r="M226" s="79">
        <f t="shared" si="133"/>
        <v>273.31</v>
      </c>
      <c r="N226" s="79">
        <f t="shared" si="134"/>
        <v>0</v>
      </c>
      <c r="O226" s="79">
        <f t="shared" si="135"/>
        <v>0</v>
      </c>
      <c r="P226" s="79">
        <f t="shared" si="136"/>
        <v>0</v>
      </c>
      <c r="Q226" s="80">
        <f t="shared" si="137"/>
        <v>0</v>
      </c>
      <c r="R226" s="74"/>
      <c r="S226" s="97"/>
      <c r="T226" s="15" t="str">
        <f t="shared" si="130"/>
        <v>15.34</v>
      </c>
      <c r="U226" s="15" t="b">
        <f t="shared" si="131"/>
        <v>0</v>
      </c>
      <c r="V226" s="97"/>
      <c r="W226" s="97"/>
      <c r="X226" s="97"/>
      <c r="Y226" s="97"/>
      <c r="Z226" s="98"/>
    </row>
    <row r="227" spans="1:26" ht="18.75" customHeight="1" x14ac:dyDescent="0.2">
      <c r="A227" s="96"/>
      <c r="B227" s="75" t="s">
        <v>583</v>
      </c>
      <c r="C227" s="76" t="s">
        <v>191</v>
      </c>
      <c r="D227" s="138" t="s">
        <v>3</v>
      </c>
      <c r="E227" s="77" t="s">
        <v>358</v>
      </c>
      <c r="F227" s="139" t="s">
        <v>8</v>
      </c>
      <c r="G227" s="140"/>
      <c r="H227" s="141">
        <v>0</v>
      </c>
      <c r="I227" s="141">
        <v>83.98</v>
      </c>
      <c r="J227" s="141">
        <v>41.53</v>
      </c>
      <c r="K227" s="141">
        <f t="shared" si="132"/>
        <v>125.51</v>
      </c>
      <c r="L227" s="78">
        <v>0.2215</v>
      </c>
      <c r="M227" s="79">
        <f t="shared" si="133"/>
        <v>153.31</v>
      </c>
      <c r="N227" s="79">
        <f t="shared" si="134"/>
        <v>0</v>
      </c>
      <c r="O227" s="79">
        <f t="shared" si="135"/>
        <v>0</v>
      </c>
      <c r="P227" s="79">
        <f t="shared" si="136"/>
        <v>0</v>
      </c>
      <c r="Q227" s="80">
        <f t="shared" si="137"/>
        <v>0</v>
      </c>
      <c r="R227" s="97"/>
      <c r="S227" s="97"/>
      <c r="T227" s="15" t="str">
        <f t="shared" si="130"/>
        <v>15.35</v>
      </c>
      <c r="U227" s="15" t="b">
        <f t="shared" si="131"/>
        <v>0</v>
      </c>
      <c r="V227" s="97"/>
      <c r="W227" s="97"/>
      <c r="X227" s="97"/>
      <c r="Y227" s="97"/>
      <c r="Z227" s="98"/>
    </row>
    <row r="228" spans="1:26" ht="18.75" customHeight="1" x14ac:dyDescent="0.2">
      <c r="A228" s="96"/>
      <c r="B228" s="75" t="s">
        <v>584</v>
      </c>
      <c r="C228" s="76" t="s">
        <v>192</v>
      </c>
      <c r="D228" s="138" t="s">
        <v>3</v>
      </c>
      <c r="E228" s="77" t="s">
        <v>359</v>
      </c>
      <c r="F228" s="139" t="s">
        <v>8</v>
      </c>
      <c r="G228" s="140"/>
      <c r="H228" s="141">
        <v>0</v>
      </c>
      <c r="I228" s="141">
        <v>167.97</v>
      </c>
      <c r="J228" s="141">
        <v>185.99</v>
      </c>
      <c r="K228" s="141">
        <f t="shared" si="132"/>
        <v>353.96000000000004</v>
      </c>
      <c r="L228" s="78">
        <v>0.2215</v>
      </c>
      <c r="M228" s="79">
        <f t="shared" si="133"/>
        <v>432.36</v>
      </c>
      <c r="N228" s="79">
        <f t="shared" si="134"/>
        <v>0</v>
      </c>
      <c r="O228" s="79">
        <f t="shared" si="135"/>
        <v>0</v>
      </c>
      <c r="P228" s="79">
        <f t="shared" si="136"/>
        <v>0</v>
      </c>
      <c r="Q228" s="80">
        <f t="shared" si="137"/>
        <v>0</v>
      </c>
      <c r="R228" s="97"/>
      <c r="S228" s="97"/>
      <c r="T228" s="15" t="str">
        <f t="shared" si="130"/>
        <v>15.36</v>
      </c>
      <c r="U228" s="15" t="b">
        <f t="shared" si="131"/>
        <v>0</v>
      </c>
      <c r="V228" s="97"/>
      <c r="W228" s="97"/>
      <c r="X228" s="97"/>
      <c r="Y228" s="97"/>
      <c r="Z228" s="98"/>
    </row>
    <row r="229" spans="1:26" ht="26.25" customHeight="1" x14ac:dyDescent="0.2">
      <c r="A229" s="96"/>
      <c r="B229" s="75" t="s">
        <v>585</v>
      </c>
      <c r="C229" s="76" t="s">
        <v>193</v>
      </c>
      <c r="D229" s="138" t="s">
        <v>3</v>
      </c>
      <c r="E229" s="77" t="s">
        <v>244</v>
      </c>
      <c r="F229" s="139" t="s">
        <v>5</v>
      </c>
      <c r="G229" s="140"/>
      <c r="H229" s="141">
        <v>0</v>
      </c>
      <c r="I229" s="141">
        <v>8.58</v>
      </c>
      <c r="J229" s="141">
        <v>61.51</v>
      </c>
      <c r="K229" s="141">
        <f t="shared" si="132"/>
        <v>70.09</v>
      </c>
      <c r="L229" s="78">
        <v>0.2215</v>
      </c>
      <c r="M229" s="79">
        <f t="shared" si="133"/>
        <v>85.61</v>
      </c>
      <c r="N229" s="79">
        <f t="shared" si="134"/>
        <v>0</v>
      </c>
      <c r="O229" s="79">
        <f t="shared" si="135"/>
        <v>0</v>
      </c>
      <c r="P229" s="79">
        <f t="shared" si="136"/>
        <v>0</v>
      </c>
      <c r="Q229" s="80">
        <f t="shared" si="137"/>
        <v>0</v>
      </c>
      <c r="R229" s="97"/>
      <c r="S229" s="97"/>
      <c r="T229" s="15" t="str">
        <f t="shared" si="130"/>
        <v>15.37</v>
      </c>
      <c r="U229" s="15" t="b">
        <f t="shared" si="131"/>
        <v>0</v>
      </c>
      <c r="V229" s="97"/>
      <c r="W229" s="97"/>
      <c r="X229" s="97"/>
      <c r="Y229" s="97"/>
      <c r="Z229" s="98"/>
    </row>
    <row r="230" spans="1:26" s="104" customFormat="1" ht="6" customHeight="1" x14ac:dyDescent="0.2">
      <c r="A230" s="99"/>
      <c r="B230" s="81"/>
      <c r="C230" s="81"/>
      <c r="D230" s="142"/>
      <c r="E230" s="143"/>
      <c r="F230" s="81"/>
      <c r="G230" s="85"/>
      <c r="H230" s="85"/>
      <c r="I230" s="85"/>
      <c r="J230" s="85"/>
      <c r="K230" s="85"/>
      <c r="L230" s="84"/>
      <c r="M230" s="85"/>
      <c r="N230" s="85"/>
      <c r="O230" s="79"/>
      <c r="P230" s="79"/>
      <c r="Q230" s="80"/>
      <c r="R230" s="101"/>
      <c r="S230" s="101"/>
      <c r="T230" s="102"/>
      <c r="U230" s="102"/>
      <c r="V230" s="101"/>
      <c r="W230" s="101"/>
      <c r="X230" s="101"/>
      <c r="Y230" s="101"/>
      <c r="Z230" s="99"/>
    </row>
    <row r="231" spans="1:26" ht="15" customHeight="1" x14ac:dyDescent="0.2">
      <c r="A231" s="11"/>
      <c r="B231" s="144"/>
      <c r="C231" s="145"/>
      <c r="D231" s="145"/>
      <c r="E231" s="145"/>
      <c r="F231" s="145"/>
      <c r="G231" s="145"/>
      <c r="H231" s="145"/>
      <c r="I231" s="145"/>
      <c r="J231" s="145"/>
      <c r="K231" s="145"/>
      <c r="L231" s="67"/>
      <c r="M231" s="87" t="str">
        <f>CONCATENATE("Subtotal ",E192)</f>
        <v>Subtotal REPINTURA</v>
      </c>
      <c r="N231" s="88">
        <f>SUM(N193:N229)</f>
        <v>0</v>
      </c>
      <c r="O231" s="88">
        <f>SUM(O193:O229)</f>
        <v>0</v>
      </c>
      <c r="P231" s="88">
        <f>SUM(P193:P229)</f>
        <v>0</v>
      </c>
      <c r="Q231" s="89">
        <f>SUM(Q193:Q229)</f>
        <v>0</v>
      </c>
      <c r="R231" s="90"/>
      <c r="S231" s="15">
        <v>1</v>
      </c>
      <c r="T231" s="15"/>
      <c r="U231" s="15"/>
      <c r="V231" s="74">
        <f>SUM(N231:P231)</f>
        <v>0</v>
      </c>
      <c r="W231" s="15" t="str">
        <f>IF(V231&lt;&gt;Q231,"erro","ok")</f>
        <v>ok</v>
      </c>
      <c r="X231" s="15"/>
      <c r="Y231" s="15"/>
      <c r="Z231" s="16"/>
    </row>
    <row r="232" spans="1:26" ht="6" customHeight="1" x14ac:dyDescent="0.2">
      <c r="A232" s="59"/>
      <c r="B232" s="91"/>
      <c r="C232" s="92"/>
      <c r="D232" s="93"/>
      <c r="E232" s="93"/>
      <c r="F232" s="92"/>
      <c r="G232" s="92"/>
      <c r="H232" s="92"/>
      <c r="I232" s="92"/>
      <c r="J232" s="92"/>
      <c r="K232" s="92"/>
      <c r="L232" s="62"/>
      <c r="M232" s="92"/>
      <c r="N232" s="92"/>
      <c r="O232" s="92"/>
      <c r="P232" s="92"/>
      <c r="Q232" s="94"/>
      <c r="R232" s="15"/>
      <c r="S232" s="15"/>
      <c r="T232" s="15">
        <f t="shared" ref="T232:T236" si="138">B232</f>
        <v>0</v>
      </c>
      <c r="U232" s="15">
        <f t="shared" ref="U232:U236" si="139">IF(J232=0,Q232-O232-(TRUNC(TRUNC(H232*(1+L232),2)*G232,2)))</f>
        <v>0</v>
      </c>
      <c r="V232" s="15"/>
      <c r="W232" s="15"/>
      <c r="X232" s="15"/>
      <c r="Y232" s="15"/>
      <c r="Z232" s="16"/>
    </row>
    <row r="233" spans="1:26" ht="15" customHeight="1" x14ac:dyDescent="0.2">
      <c r="A233" s="11"/>
      <c r="B233" s="64">
        <v>16</v>
      </c>
      <c r="C233" s="65"/>
      <c r="D233" s="65"/>
      <c r="E233" s="66" t="s">
        <v>194</v>
      </c>
      <c r="F233" s="66"/>
      <c r="G233" s="66"/>
      <c r="H233" s="66"/>
      <c r="I233" s="66"/>
      <c r="J233" s="66"/>
      <c r="K233" s="66"/>
      <c r="L233" s="67"/>
      <c r="M233" s="66"/>
      <c r="N233" s="66"/>
      <c r="O233" s="66"/>
      <c r="P233" s="66"/>
      <c r="Q233" s="68">
        <f>Q238</f>
        <v>0</v>
      </c>
      <c r="R233" s="15"/>
      <c r="S233" s="15"/>
      <c r="T233" s="15">
        <f t="shared" si="138"/>
        <v>16</v>
      </c>
      <c r="U233" s="95">
        <f t="shared" si="139"/>
        <v>0</v>
      </c>
      <c r="V233" s="15"/>
      <c r="W233" s="15"/>
      <c r="X233" s="15"/>
      <c r="Y233" s="15"/>
      <c r="Z233" s="16"/>
    </row>
    <row r="234" spans="1:26" ht="18.75" customHeight="1" x14ac:dyDescent="0.2">
      <c r="A234" s="96"/>
      <c r="B234" s="75" t="s">
        <v>586</v>
      </c>
      <c r="C234" s="76" t="s">
        <v>195</v>
      </c>
      <c r="D234" s="138" t="s">
        <v>3</v>
      </c>
      <c r="E234" s="77" t="s">
        <v>324</v>
      </c>
      <c r="F234" s="139" t="s">
        <v>7</v>
      </c>
      <c r="G234" s="140"/>
      <c r="H234" s="141">
        <v>20190.900000000001</v>
      </c>
      <c r="I234" s="141">
        <v>0</v>
      </c>
      <c r="J234" s="141">
        <v>0</v>
      </c>
      <c r="K234" s="141">
        <f t="shared" ref="K234:K236" si="140">H234+I234+J234</f>
        <v>20190.900000000001</v>
      </c>
      <c r="L234" s="78">
        <v>0.13700000000000001</v>
      </c>
      <c r="M234" s="79">
        <f t="shared" ref="M234:M236" si="141">IF(L234="-",K234,(TRUNC(K234*(1+L234),2)))</f>
        <v>22957.05</v>
      </c>
      <c r="N234" s="79">
        <f t="shared" ref="N234:N236" si="142">IF(H234=0,0,IF(H234=0,0,IF($L234&lt;&gt;"-",IFERROR(TRUNC(TRUNC((H234*(1+$L234)),2)*$G234,2)+U234,0),IFERROR(TRUNC(H234*$G234,2),0))))</f>
        <v>0</v>
      </c>
      <c r="O234" s="79">
        <f t="shared" ref="O234:O236" si="143">IF(AND($H234=0,$J234=0),$Q234,IF(I234=0,0,IF($L234&lt;&gt;"-",IFERROR(TRUNC(TRUNC((I234*(1+$L234)),2)*$G234,2),0),IFERROR(TRUNC(I234*$G234,2),0))))</f>
        <v>0</v>
      </c>
      <c r="P234" s="79">
        <f t="shared" ref="P234:P236" si="144">IF(J234=0,0,Q234-O234-N234)</f>
        <v>0</v>
      </c>
      <c r="Q234" s="80">
        <f t="shared" ref="Q234:Q236" si="145">IFERROR(ROUND(ROUND(M234,2)*ROUND(G234,2),2),0)</f>
        <v>0</v>
      </c>
      <c r="R234" s="97"/>
      <c r="S234" s="97"/>
      <c r="T234" s="15" t="str">
        <f t="shared" si="138"/>
        <v>16.1</v>
      </c>
      <c r="U234" s="74">
        <f t="shared" si="139"/>
        <v>0</v>
      </c>
      <c r="V234" s="97"/>
      <c r="W234" s="97"/>
      <c r="X234" s="97"/>
      <c r="Y234" s="97"/>
      <c r="Z234" s="98"/>
    </row>
    <row r="235" spans="1:26" ht="18.75" customHeight="1" x14ac:dyDescent="0.2">
      <c r="A235" s="96"/>
      <c r="B235" s="75" t="s">
        <v>587</v>
      </c>
      <c r="C235" s="76" t="s">
        <v>196</v>
      </c>
      <c r="D235" s="138" t="s">
        <v>3</v>
      </c>
      <c r="E235" s="77" t="s">
        <v>325</v>
      </c>
      <c r="F235" s="139" t="s">
        <v>7</v>
      </c>
      <c r="G235" s="140"/>
      <c r="H235" s="141">
        <v>20190.900000000001</v>
      </c>
      <c r="I235" s="141">
        <v>0</v>
      </c>
      <c r="J235" s="141">
        <v>0</v>
      </c>
      <c r="K235" s="141">
        <f t="shared" si="140"/>
        <v>20190.900000000001</v>
      </c>
      <c r="L235" s="78">
        <v>0.13700000000000001</v>
      </c>
      <c r="M235" s="79">
        <f t="shared" si="141"/>
        <v>22957.05</v>
      </c>
      <c r="N235" s="79">
        <f t="shared" si="142"/>
        <v>0</v>
      </c>
      <c r="O235" s="79">
        <f t="shared" si="143"/>
        <v>0</v>
      </c>
      <c r="P235" s="79">
        <f t="shared" si="144"/>
        <v>0</v>
      </c>
      <c r="Q235" s="80">
        <f t="shared" si="145"/>
        <v>0</v>
      </c>
      <c r="R235" s="97"/>
      <c r="S235" s="97"/>
      <c r="T235" s="15" t="str">
        <f t="shared" si="138"/>
        <v>16.2</v>
      </c>
      <c r="U235" s="74">
        <f t="shared" si="139"/>
        <v>0</v>
      </c>
      <c r="V235" s="97"/>
      <c r="W235" s="97"/>
      <c r="X235" s="97"/>
      <c r="Y235" s="97"/>
      <c r="Z235" s="98"/>
    </row>
    <row r="236" spans="1:26" ht="33.75" customHeight="1" x14ac:dyDescent="0.2">
      <c r="A236" s="96"/>
      <c r="B236" s="75" t="s">
        <v>588</v>
      </c>
      <c r="C236" s="76" t="s">
        <v>488</v>
      </c>
      <c r="D236" s="138" t="s">
        <v>10</v>
      </c>
      <c r="E236" s="77" t="s">
        <v>487</v>
      </c>
      <c r="F236" s="139" t="s">
        <v>7</v>
      </c>
      <c r="G236" s="140"/>
      <c r="H236" s="141">
        <v>6752.77</v>
      </c>
      <c r="I236" s="141">
        <v>2718.85</v>
      </c>
      <c r="J236" s="141">
        <v>0</v>
      </c>
      <c r="K236" s="141">
        <f t="shared" si="140"/>
        <v>9471.6200000000008</v>
      </c>
      <c r="L236" s="78">
        <v>0.13700000000000001</v>
      </c>
      <c r="M236" s="79">
        <f t="shared" si="141"/>
        <v>10769.23</v>
      </c>
      <c r="N236" s="79">
        <f t="shared" si="142"/>
        <v>0</v>
      </c>
      <c r="O236" s="79">
        <f t="shared" si="143"/>
        <v>0</v>
      </c>
      <c r="P236" s="79">
        <f t="shared" si="144"/>
        <v>0</v>
      </c>
      <c r="Q236" s="80">
        <f t="shared" si="145"/>
        <v>0</v>
      </c>
      <c r="R236" s="97"/>
      <c r="S236" s="97"/>
      <c r="T236" s="15" t="str">
        <f t="shared" si="138"/>
        <v>16.3</v>
      </c>
      <c r="U236" s="74">
        <f t="shared" si="139"/>
        <v>0</v>
      </c>
      <c r="V236" s="97"/>
      <c r="W236" s="97"/>
      <c r="X236" s="97"/>
      <c r="Y236" s="97"/>
      <c r="Z236" s="98"/>
    </row>
    <row r="237" spans="1:26" s="104" customFormat="1" ht="6" customHeight="1" x14ac:dyDescent="0.2">
      <c r="A237" s="99"/>
      <c r="B237" s="81"/>
      <c r="C237" s="81"/>
      <c r="D237" s="142"/>
      <c r="E237" s="143"/>
      <c r="F237" s="81"/>
      <c r="G237" s="85"/>
      <c r="H237" s="85"/>
      <c r="I237" s="109"/>
      <c r="J237" s="85"/>
      <c r="K237" s="85"/>
      <c r="L237" s="84"/>
      <c r="M237" s="85"/>
      <c r="N237" s="85"/>
      <c r="O237" s="79"/>
      <c r="P237" s="79"/>
      <c r="Q237" s="80"/>
      <c r="R237" s="101"/>
      <c r="S237" s="101"/>
      <c r="T237" s="102"/>
      <c r="U237" s="103"/>
      <c r="V237" s="101"/>
      <c r="W237" s="101"/>
      <c r="X237" s="101"/>
      <c r="Y237" s="101"/>
      <c r="Z237" s="99"/>
    </row>
    <row r="238" spans="1:26" ht="15" customHeight="1" x14ac:dyDescent="0.2">
      <c r="A238" s="11"/>
      <c r="B238" s="144"/>
      <c r="C238" s="145"/>
      <c r="D238" s="145"/>
      <c r="E238" s="145"/>
      <c r="F238" s="145"/>
      <c r="G238" s="145"/>
      <c r="H238" s="145"/>
      <c r="I238" s="145"/>
      <c r="J238" s="145"/>
      <c r="K238" s="145"/>
      <c r="L238" s="67"/>
      <c r="M238" s="87" t="str">
        <f>CONCATENATE("Subtotal ",E233)</f>
        <v>Subtotal CARGA E TRÂNSPORTE</v>
      </c>
      <c r="N238" s="88">
        <f>SUM(N234:N236)</f>
        <v>0</v>
      </c>
      <c r="O238" s="88">
        <f>SUM(O234:O236)</f>
        <v>0</v>
      </c>
      <c r="P238" s="88">
        <f>SUM(P234:P236)</f>
        <v>0</v>
      </c>
      <c r="Q238" s="89">
        <f>SUM(Q234:Q236)</f>
        <v>0</v>
      </c>
      <c r="R238" s="90"/>
      <c r="S238" s="15">
        <v>1</v>
      </c>
      <c r="T238" s="15"/>
      <c r="U238" s="15"/>
      <c r="V238" s="74">
        <f>SUM(N238:P238)</f>
        <v>0</v>
      </c>
      <c r="W238" s="15" t="str">
        <f>IF(V238&lt;&gt;Q238,"erro","ok")</f>
        <v>ok</v>
      </c>
      <c r="X238" s="15"/>
      <c r="Y238" s="15"/>
      <c r="Z238" s="16"/>
    </row>
    <row r="239" spans="1:26" ht="6" customHeight="1" x14ac:dyDescent="0.2">
      <c r="A239" s="59"/>
      <c r="B239" s="91"/>
      <c r="C239" s="92"/>
      <c r="D239" s="93"/>
      <c r="E239" s="93"/>
      <c r="F239" s="92"/>
      <c r="G239" s="92"/>
      <c r="H239" s="92"/>
      <c r="I239" s="92"/>
      <c r="J239" s="92"/>
      <c r="K239" s="92"/>
      <c r="L239" s="62"/>
      <c r="M239" s="92"/>
      <c r="N239" s="92"/>
      <c r="O239" s="92"/>
      <c r="P239" s="92"/>
      <c r="Q239" s="94"/>
      <c r="R239" s="15"/>
      <c r="S239" s="15"/>
      <c r="T239" s="15">
        <f t="shared" ref="T239:T271" si="146">B239</f>
        <v>0</v>
      </c>
      <c r="U239" s="15">
        <f t="shared" ref="U239:U271" si="147">IF(J239=0,Q239-O239-(TRUNC(TRUNC(H239*(1+L239),2)*G239,2)))</f>
        <v>0</v>
      </c>
      <c r="V239" s="15"/>
      <c r="W239" s="15"/>
      <c r="X239" s="15"/>
      <c r="Y239" s="15"/>
      <c r="Z239" s="16"/>
    </row>
    <row r="240" spans="1:26" ht="15" customHeight="1" x14ac:dyDescent="0.2">
      <c r="A240" s="11"/>
      <c r="B240" s="64">
        <v>17</v>
      </c>
      <c r="C240" s="65"/>
      <c r="D240" s="65"/>
      <c r="E240" s="66" t="s">
        <v>197</v>
      </c>
      <c r="F240" s="66"/>
      <c r="G240" s="66"/>
      <c r="H240" s="66"/>
      <c r="I240" s="66"/>
      <c r="J240" s="66"/>
      <c r="K240" s="66"/>
      <c r="L240" s="67"/>
      <c r="M240" s="66"/>
      <c r="N240" s="66"/>
      <c r="O240" s="66"/>
      <c r="P240" s="66"/>
      <c r="Q240" s="68">
        <f>Q273</f>
        <v>0</v>
      </c>
      <c r="R240" s="15"/>
      <c r="S240" s="15"/>
      <c r="T240" s="15">
        <f t="shared" si="146"/>
        <v>17</v>
      </c>
      <c r="U240" s="95">
        <f t="shared" si="147"/>
        <v>0</v>
      </c>
      <c r="V240" s="15"/>
      <c r="W240" s="15"/>
      <c r="X240" s="15"/>
      <c r="Y240" s="15"/>
      <c r="Z240" s="16"/>
    </row>
    <row r="241" spans="1:26" ht="18.75" customHeight="1" x14ac:dyDescent="0.2">
      <c r="A241" s="96"/>
      <c r="B241" s="75" t="s">
        <v>589</v>
      </c>
      <c r="C241" s="76" t="s">
        <v>198</v>
      </c>
      <c r="D241" s="138" t="s">
        <v>3</v>
      </c>
      <c r="E241" s="77" t="s">
        <v>590</v>
      </c>
      <c r="F241" s="139" t="s">
        <v>4</v>
      </c>
      <c r="G241" s="140"/>
      <c r="H241" s="141">
        <v>0</v>
      </c>
      <c r="I241" s="141">
        <v>77.17</v>
      </c>
      <c r="J241" s="141">
        <v>173.95</v>
      </c>
      <c r="K241" s="141">
        <f t="shared" ref="K241:K271" si="148">H241+I241+J241</f>
        <v>251.12</v>
      </c>
      <c r="L241" s="78">
        <v>0.2215</v>
      </c>
      <c r="M241" s="79">
        <f t="shared" ref="M241:M271" si="149">IF(L241="-",K241,(TRUNC(K241*(1+L241),2)))</f>
        <v>306.74</v>
      </c>
      <c r="N241" s="79">
        <f t="shared" ref="N241:N271" si="150">IF(H241=0,0,IF(H241=0,0,IF($L241&lt;&gt;"-",IFERROR(TRUNC(TRUNC((H241*(1+$L241)),2)*$G241,2)+U241,0),IFERROR(TRUNC(H241*$G241,2),0))))</f>
        <v>0</v>
      </c>
      <c r="O241" s="79">
        <f t="shared" ref="O241:O271" si="151">IF(AND($H241=0,$J241=0),$Q241,IF(I241=0,0,IF($L241&lt;&gt;"-",IFERROR(TRUNC(TRUNC((I241*(1+$L241)),2)*$G241,2),0),IFERROR(TRUNC(I241*$G241,2),0))))</f>
        <v>0</v>
      </c>
      <c r="P241" s="79">
        <f t="shared" ref="P241:P271" si="152">IF(J241=0,0,Q241-O241-N241)</f>
        <v>0</v>
      </c>
      <c r="Q241" s="80">
        <f t="shared" ref="Q241:Q271" si="153">IFERROR(ROUND(ROUND(M241,2)*ROUND(G241,2),2),0)</f>
        <v>0</v>
      </c>
      <c r="R241" s="97"/>
      <c r="S241" s="97"/>
      <c r="T241" s="15" t="str">
        <f t="shared" si="146"/>
        <v>17.1</v>
      </c>
      <c r="U241" s="15" t="b">
        <f t="shared" si="147"/>
        <v>0</v>
      </c>
      <c r="V241" s="97"/>
      <c r="W241" s="97"/>
      <c r="X241" s="97"/>
      <c r="Y241" s="97"/>
      <c r="Z241" s="98"/>
    </row>
    <row r="242" spans="1:26" ht="18.75" customHeight="1" x14ac:dyDescent="0.2">
      <c r="A242" s="96"/>
      <c r="B242" s="75" t="s">
        <v>591</v>
      </c>
      <c r="C242" s="76" t="s">
        <v>199</v>
      </c>
      <c r="D242" s="138" t="s">
        <v>3</v>
      </c>
      <c r="E242" s="77" t="s">
        <v>592</v>
      </c>
      <c r="F242" s="139" t="s">
        <v>4</v>
      </c>
      <c r="G242" s="140"/>
      <c r="H242" s="141">
        <v>0</v>
      </c>
      <c r="I242" s="141">
        <v>42.09</v>
      </c>
      <c r="J242" s="141">
        <v>96.53</v>
      </c>
      <c r="K242" s="141">
        <f t="shared" si="148"/>
        <v>138.62</v>
      </c>
      <c r="L242" s="78">
        <v>0.2215</v>
      </c>
      <c r="M242" s="79">
        <f t="shared" si="149"/>
        <v>169.32</v>
      </c>
      <c r="N242" s="79">
        <f t="shared" si="150"/>
        <v>0</v>
      </c>
      <c r="O242" s="79">
        <f t="shared" si="151"/>
        <v>0</v>
      </c>
      <c r="P242" s="79">
        <f t="shared" si="152"/>
        <v>0</v>
      </c>
      <c r="Q242" s="80">
        <f t="shared" si="153"/>
        <v>0</v>
      </c>
      <c r="R242" s="97"/>
      <c r="S242" s="97"/>
      <c r="T242" s="15" t="str">
        <f t="shared" si="146"/>
        <v>17.2</v>
      </c>
      <c r="U242" s="15" t="b">
        <f t="shared" si="147"/>
        <v>0</v>
      </c>
      <c r="V242" s="97"/>
      <c r="W242" s="97"/>
      <c r="X242" s="97"/>
      <c r="Y242" s="97"/>
      <c r="Z242" s="98"/>
    </row>
    <row r="243" spans="1:26" ht="18.75" customHeight="1" x14ac:dyDescent="0.2">
      <c r="A243" s="96"/>
      <c r="B243" s="75" t="s">
        <v>593</v>
      </c>
      <c r="C243" s="76" t="s">
        <v>200</v>
      </c>
      <c r="D243" s="138" t="s">
        <v>3</v>
      </c>
      <c r="E243" s="77" t="s">
        <v>594</v>
      </c>
      <c r="F243" s="139" t="s">
        <v>4</v>
      </c>
      <c r="G243" s="140"/>
      <c r="H243" s="141">
        <v>0</v>
      </c>
      <c r="I243" s="141">
        <v>23.98</v>
      </c>
      <c r="J243" s="141">
        <v>55.42</v>
      </c>
      <c r="K243" s="141">
        <f t="shared" si="148"/>
        <v>79.400000000000006</v>
      </c>
      <c r="L243" s="78">
        <v>0.2215</v>
      </c>
      <c r="M243" s="79">
        <f t="shared" si="149"/>
        <v>96.98</v>
      </c>
      <c r="N243" s="79">
        <f t="shared" si="150"/>
        <v>0</v>
      </c>
      <c r="O243" s="79">
        <f t="shared" si="151"/>
        <v>0</v>
      </c>
      <c r="P243" s="79">
        <f t="shared" si="152"/>
        <v>0</v>
      </c>
      <c r="Q243" s="80">
        <f t="shared" si="153"/>
        <v>0</v>
      </c>
      <c r="R243" s="97"/>
      <c r="S243" s="97"/>
      <c r="T243" s="15" t="str">
        <f t="shared" si="146"/>
        <v>17.3</v>
      </c>
      <c r="U243" s="15" t="b">
        <f t="shared" si="147"/>
        <v>0</v>
      </c>
      <c r="V243" s="97"/>
      <c r="W243" s="97"/>
      <c r="X243" s="97"/>
      <c r="Y243" s="97"/>
      <c r="Z243" s="98"/>
    </row>
    <row r="244" spans="1:26" ht="18.75" customHeight="1" x14ac:dyDescent="0.2">
      <c r="A244" s="96"/>
      <c r="B244" s="75" t="s">
        <v>595</v>
      </c>
      <c r="C244" s="76" t="s">
        <v>201</v>
      </c>
      <c r="D244" s="138" t="s">
        <v>3</v>
      </c>
      <c r="E244" s="77" t="s">
        <v>596</v>
      </c>
      <c r="F244" s="139" t="s">
        <v>4</v>
      </c>
      <c r="G244" s="140"/>
      <c r="H244" s="141">
        <v>0</v>
      </c>
      <c r="I244" s="141">
        <v>14.05</v>
      </c>
      <c r="J244" s="141">
        <v>33.22</v>
      </c>
      <c r="K244" s="141">
        <f t="shared" si="148"/>
        <v>47.269999999999996</v>
      </c>
      <c r="L244" s="78">
        <v>0.2215</v>
      </c>
      <c r="M244" s="79">
        <f t="shared" si="149"/>
        <v>57.74</v>
      </c>
      <c r="N244" s="79">
        <f t="shared" si="150"/>
        <v>0</v>
      </c>
      <c r="O244" s="79">
        <f t="shared" si="151"/>
        <v>0</v>
      </c>
      <c r="P244" s="79">
        <f t="shared" si="152"/>
        <v>0</v>
      </c>
      <c r="Q244" s="80">
        <f t="shared" si="153"/>
        <v>0</v>
      </c>
      <c r="R244" s="97"/>
      <c r="S244" s="97"/>
      <c r="T244" s="15" t="str">
        <f t="shared" si="146"/>
        <v>17.4</v>
      </c>
      <c r="U244" s="15" t="b">
        <f t="shared" si="147"/>
        <v>0</v>
      </c>
      <c r="V244" s="97"/>
      <c r="W244" s="97"/>
      <c r="X244" s="97"/>
      <c r="Y244" s="97"/>
      <c r="Z244" s="98"/>
    </row>
    <row r="245" spans="1:26" ht="18.75" customHeight="1" x14ac:dyDescent="0.2">
      <c r="A245" s="96"/>
      <c r="B245" s="75" t="s">
        <v>597</v>
      </c>
      <c r="C245" s="76" t="s">
        <v>202</v>
      </c>
      <c r="D245" s="138" t="s">
        <v>3</v>
      </c>
      <c r="E245" s="77" t="s">
        <v>360</v>
      </c>
      <c r="F245" s="139" t="s">
        <v>8</v>
      </c>
      <c r="G245" s="140"/>
      <c r="H245" s="141">
        <v>0</v>
      </c>
      <c r="I245" s="141">
        <v>69.37</v>
      </c>
      <c r="J245" s="141">
        <v>126.22</v>
      </c>
      <c r="K245" s="141">
        <f t="shared" si="148"/>
        <v>195.59</v>
      </c>
      <c r="L245" s="78">
        <v>0.2215</v>
      </c>
      <c r="M245" s="79">
        <f t="shared" si="149"/>
        <v>238.91</v>
      </c>
      <c r="N245" s="79">
        <f t="shared" si="150"/>
        <v>0</v>
      </c>
      <c r="O245" s="79">
        <f t="shared" si="151"/>
        <v>0</v>
      </c>
      <c r="P245" s="79">
        <f t="shared" si="152"/>
        <v>0</v>
      </c>
      <c r="Q245" s="80">
        <f t="shared" si="153"/>
        <v>0</v>
      </c>
      <c r="R245" s="97"/>
      <c r="S245" s="97"/>
      <c r="T245" s="15" t="str">
        <f t="shared" si="146"/>
        <v>17.5</v>
      </c>
      <c r="U245" s="15" t="b">
        <f t="shared" si="147"/>
        <v>0</v>
      </c>
      <c r="V245" s="97"/>
      <c r="W245" s="97"/>
      <c r="X245" s="97"/>
      <c r="Y245" s="97"/>
      <c r="Z245" s="98"/>
    </row>
    <row r="246" spans="1:26" ht="18.75" customHeight="1" x14ac:dyDescent="0.2">
      <c r="A246" s="96"/>
      <c r="B246" s="75" t="s">
        <v>598</v>
      </c>
      <c r="C246" s="76" t="s">
        <v>203</v>
      </c>
      <c r="D246" s="138" t="s">
        <v>3</v>
      </c>
      <c r="E246" s="77" t="s">
        <v>361</v>
      </c>
      <c r="F246" s="139" t="s">
        <v>8</v>
      </c>
      <c r="G246" s="140"/>
      <c r="H246" s="141">
        <v>0</v>
      </c>
      <c r="I246" s="141">
        <v>67.33</v>
      </c>
      <c r="J246" s="141">
        <v>63.1</v>
      </c>
      <c r="K246" s="141">
        <f t="shared" si="148"/>
        <v>130.43</v>
      </c>
      <c r="L246" s="78">
        <v>0.2215</v>
      </c>
      <c r="M246" s="79">
        <f t="shared" si="149"/>
        <v>159.32</v>
      </c>
      <c r="N246" s="79">
        <f t="shared" si="150"/>
        <v>0</v>
      </c>
      <c r="O246" s="79">
        <f t="shared" si="151"/>
        <v>0</v>
      </c>
      <c r="P246" s="79">
        <f t="shared" si="152"/>
        <v>0</v>
      </c>
      <c r="Q246" s="80">
        <f t="shared" si="153"/>
        <v>0</v>
      </c>
      <c r="R246" s="97"/>
      <c r="S246" s="97"/>
      <c r="T246" s="15" t="str">
        <f t="shared" si="146"/>
        <v>17.6</v>
      </c>
      <c r="U246" s="15" t="b">
        <f t="shared" si="147"/>
        <v>0</v>
      </c>
      <c r="V246" s="97"/>
      <c r="W246" s="97"/>
      <c r="X246" s="97"/>
      <c r="Y246" s="97"/>
      <c r="Z246" s="98"/>
    </row>
    <row r="247" spans="1:26" ht="18.75" customHeight="1" x14ac:dyDescent="0.2">
      <c r="A247" s="96"/>
      <c r="B247" s="75" t="s">
        <v>599</v>
      </c>
      <c r="C247" s="76" t="s">
        <v>204</v>
      </c>
      <c r="D247" s="138" t="s">
        <v>3</v>
      </c>
      <c r="E247" s="77" t="s">
        <v>362</v>
      </c>
      <c r="F247" s="139" t="s">
        <v>8</v>
      </c>
      <c r="G247" s="140"/>
      <c r="H247" s="141">
        <v>0</v>
      </c>
      <c r="I247" s="141">
        <v>67.13</v>
      </c>
      <c r="J247" s="141">
        <v>63.1</v>
      </c>
      <c r="K247" s="141">
        <f t="shared" si="148"/>
        <v>130.22999999999999</v>
      </c>
      <c r="L247" s="78">
        <v>0.2215</v>
      </c>
      <c r="M247" s="79">
        <f t="shared" si="149"/>
        <v>159.07</v>
      </c>
      <c r="N247" s="79">
        <f t="shared" si="150"/>
        <v>0</v>
      </c>
      <c r="O247" s="79">
        <f t="shared" si="151"/>
        <v>0</v>
      </c>
      <c r="P247" s="79">
        <f t="shared" si="152"/>
        <v>0</v>
      </c>
      <c r="Q247" s="80">
        <f t="shared" si="153"/>
        <v>0</v>
      </c>
      <c r="R247" s="97"/>
      <c r="S247" s="97"/>
      <c r="T247" s="15" t="str">
        <f t="shared" si="146"/>
        <v>17.7</v>
      </c>
      <c r="U247" s="15" t="b">
        <f t="shared" si="147"/>
        <v>0</v>
      </c>
      <c r="V247" s="97"/>
      <c r="W247" s="97"/>
      <c r="X247" s="97"/>
      <c r="Y247" s="97"/>
      <c r="Z247" s="98"/>
    </row>
    <row r="248" spans="1:26" ht="18.75" customHeight="1" x14ac:dyDescent="0.2">
      <c r="A248" s="96"/>
      <c r="B248" s="75" t="s">
        <v>600</v>
      </c>
      <c r="C248" s="76" t="s">
        <v>205</v>
      </c>
      <c r="D248" s="138" t="s">
        <v>3</v>
      </c>
      <c r="E248" s="77" t="s">
        <v>363</v>
      </c>
      <c r="F248" s="139" t="s">
        <v>8</v>
      </c>
      <c r="G248" s="140"/>
      <c r="H248" s="141">
        <v>0</v>
      </c>
      <c r="I248" s="141">
        <v>114.26</v>
      </c>
      <c r="J248" s="141">
        <v>448.78</v>
      </c>
      <c r="K248" s="141">
        <f t="shared" si="148"/>
        <v>563.04</v>
      </c>
      <c r="L248" s="78">
        <v>0.2215</v>
      </c>
      <c r="M248" s="79">
        <f t="shared" si="149"/>
        <v>687.75</v>
      </c>
      <c r="N248" s="79">
        <f t="shared" si="150"/>
        <v>0</v>
      </c>
      <c r="O248" s="79">
        <f t="shared" si="151"/>
        <v>0</v>
      </c>
      <c r="P248" s="79">
        <f t="shared" si="152"/>
        <v>0</v>
      </c>
      <c r="Q248" s="80">
        <f t="shared" si="153"/>
        <v>0</v>
      </c>
      <c r="R248" s="97"/>
      <c r="S248" s="97"/>
      <c r="T248" s="15" t="str">
        <f t="shared" si="146"/>
        <v>17.8</v>
      </c>
      <c r="U248" s="15" t="b">
        <f t="shared" si="147"/>
        <v>0</v>
      </c>
      <c r="V248" s="97"/>
      <c r="W248" s="97"/>
      <c r="X248" s="97"/>
      <c r="Y248" s="97"/>
      <c r="Z248" s="98"/>
    </row>
    <row r="249" spans="1:26" ht="18.75" customHeight="1" x14ac:dyDescent="0.2">
      <c r="A249" s="96"/>
      <c r="B249" s="75" t="s">
        <v>601</v>
      </c>
      <c r="C249" s="76" t="s">
        <v>206</v>
      </c>
      <c r="D249" s="138" t="s">
        <v>3</v>
      </c>
      <c r="E249" s="77" t="s">
        <v>364</v>
      </c>
      <c r="F249" s="139" t="s">
        <v>8</v>
      </c>
      <c r="G249" s="140"/>
      <c r="H249" s="141">
        <v>0</v>
      </c>
      <c r="I249" s="141">
        <v>93.44</v>
      </c>
      <c r="J249" s="141">
        <v>336.58</v>
      </c>
      <c r="K249" s="141">
        <f t="shared" si="148"/>
        <v>430.02</v>
      </c>
      <c r="L249" s="78">
        <v>0.2215</v>
      </c>
      <c r="M249" s="79">
        <f t="shared" si="149"/>
        <v>525.26</v>
      </c>
      <c r="N249" s="79">
        <f t="shared" si="150"/>
        <v>0</v>
      </c>
      <c r="O249" s="79">
        <f t="shared" si="151"/>
        <v>0</v>
      </c>
      <c r="P249" s="79">
        <f t="shared" si="152"/>
        <v>0</v>
      </c>
      <c r="Q249" s="80">
        <f t="shared" si="153"/>
        <v>0</v>
      </c>
      <c r="R249" s="97"/>
      <c r="S249" s="97"/>
      <c r="T249" s="15" t="str">
        <f t="shared" si="146"/>
        <v>17.9</v>
      </c>
      <c r="U249" s="15" t="b">
        <f t="shared" si="147"/>
        <v>0</v>
      </c>
      <c r="V249" s="97"/>
      <c r="W249" s="97"/>
      <c r="X249" s="97"/>
      <c r="Y249" s="97"/>
      <c r="Z249" s="98"/>
    </row>
    <row r="250" spans="1:26" ht="18.75" customHeight="1" x14ac:dyDescent="0.2">
      <c r="A250" s="96"/>
      <c r="B250" s="75" t="s">
        <v>602</v>
      </c>
      <c r="C250" s="76" t="s">
        <v>207</v>
      </c>
      <c r="D250" s="138" t="s">
        <v>3</v>
      </c>
      <c r="E250" s="77" t="s">
        <v>365</v>
      </c>
      <c r="F250" s="139" t="s">
        <v>8</v>
      </c>
      <c r="G250" s="140"/>
      <c r="H250" s="141">
        <v>0</v>
      </c>
      <c r="I250" s="141">
        <v>86.58</v>
      </c>
      <c r="J250" s="141">
        <v>308.52999999999997</v>
      </c>
      <c r="K250" s="141">
        <f t="shared" si="148"/>
        <v>395.10999999999996</v>
      </c>
      <c r="L250" s="78">
        <v>0.2215</v>
      </c>
      <c r="M250" s="79">
        <f t="shared" si="149"/>
        <v>482.62</v>
      </c>
      <c r="N250" s="79">
        <f t="shared" si="150"/>
        <v>0</v>
      </c>
      <c r="O250" s="79">
        <f t="shared" si="151"/>
        <v>0</v>
      </c>
      <c r="P250" s="79">
        <f t="shared" si="152"/>
        <v>0</v>
      </c>
      <c r="Q250" s="80">
        <f t="shared" si="153"/>
        <v>0</v>
      </c>
      <c r="R250" s="97"/>
      <c r="S250" s="97"/>
      <c r="T250" s="15" t="str">
        <f t="shared" si="146"/>
        <v>17.10</v>
      </c>
      <c r="U250" s="15" t="b">
        <f t="shared" si="147"/>
        <v>0</v>
      </c>
      <c r="V250" s="97"/>
      <c r="W250" s="97"/>
      <c r="X250" s="97"/>
      <c r="Y250" s="97"/>
      <c r="Z250" s="98"/>
    </row>
    <row r="251" spans="1:26" ht="18.75" customHeight="1" x14ac:dyDescent="0.2">
      <c r="A251" s="96"/>
      <c r="B251" s="75" t="s">
        <v>603</v>
      </c>
      <c r="C251" s="76" t="s">
        <v>208</v>
      </c>
      <c r="D251" s="138" t="s">
        <v>3</v>
      </c>
      <c r="E251" s="77" t="s">
        <v>604</v>
      </c>
      <c r="F251" s="139" t="s">
        <v>4</v>
      </c>
      <c r="G251" s="140"/>
      <c r="H251" s="141">
        <v>0</v>
      </c>
      <c r="I251" s="141">
        <v>15.83</v>
      </c>
      <c r="J251" s="141">
        <v>15.82</v>
      </c>
      <c r="K251" s="141">
        <f t="shared" si="148"/>
        <v>31.65</v>
      </c>
      <c r="L251" s="78">
        <v>0.2215</v>
      </c>
      <c r="M251" s="79">
        <f t="shared" si="149"/>
        <v>38.659999999999997</v>
      </c>
      <c r="N251" s="79">
        <f t="shared" si="150"/>
        <v>0</v>
      </c>
      <c r="O251" s="79">
        <f t="shared" si="151"/>
        <v>0</v>
      </c>
      <c r="P251" s="79">
        <f t="shared" si="152"/>
        <v>0</v>
      </c>
      <c r="Q251" s="80">
        <f t="shared" si="153"/>
        <v>0</v>
      </c>
      <c r="R251" s="97"/>
      <c r="S251" s="97"/>
      <c r="T251" s="15" t="str">
        <f t="shared" si="146"/>
        <v>17.11</v>
      </c>
      <c r="U251" s="15" t="b">
        <f t="shared" si="147"/>
        <v>0</v>
      </c>
      <c r="V251" s="97"/>
      <c r="W251" s="97"/>
      <c r="X251" s="97"/>
      <c r="Y251" s="97"/>
      <c r="Z251" s="98"/>
    </row>
    <row r="252" spans="1:26" ht="18.75" customHeight="1" x14ac:dyDescent="0.2">
      <c r="A252" s="96"/>
      <c r="B252" s="75" t="s">
        <v>605</v>
      </c>
      <c r="C252" s="76" t="s">
        <v>209</v>
      </c>
      <c r="D252" s="138" t="s">
        <v>3</v>
      </c>
      <c r="E252" s="77" t="s">
        <v>606</v>
      </c>
      <c r="F252" s="139" t="s">
        <v>4</v>
      </c>
      <c r="G252" s="140"/>
      <c r="H252" s="141">
        <v>0</v>
      </c>
      <c r="I252" s="141">
        <v>12.58</v>
      </c>
      <c r="J252" s="141">
        <v>9.2799999999999994</v>
      </c>
      <c r="K252" s="141">
        <f t="shared" si="148"/>
        <v>21.86</v>
      </c>
      <c r="L252" s="78">
        <v>0.2215</v>
      </c>
      <c r="M252" s="79">
        <f t="shared" si="149"/>
        <v>26.7</v>
      </c>
      <c r="N252" s="79">
        <f t="shared" si="150"/>
        <v>0</v>
      </c>
      <c r="O252" s="79">
        <f t="shared" si="151"/>
        <v>0</v>
      </c>
      <c r="P252" s="79">
        <f t="shared" si="152"/>
        <v>0</v>
      </c>
      <c r="Q252" s="80">
        <f t="shared" si="153"/>
        <v>0</v>
      </c>
      <c r="R252" s="97"/>
      <c r="S252" s="97"/>
      <c r="T252" s="15" t="str">
        <f t="shared" si="146"/>
        <v>17.12</v>
      </c>
      <c r="U252" s="15" t="b">
        <f t="shared" si="147"/>
        <v>0</v>
      </c>
      <c r="V252" s="97"/>
      <c r="W252" s="97"/>
      <c r="X252" s="97"/>
      <c r="Y252" s="97"/>
      <c r="Z252" s="98"/>
    </row>
    <row r="253" spans="1:26" ht="18.75" customHeight="1" x14ac:dyDescent="0.2">
      <c r="A253" s="96"/>
      <c r="B253" s="75" t="s">
        <v>607</v>
      </c>
      <c r="C253" s="76" t="s">
        <v>210</v>
      </c>
      <c r="D253" s="138" t="s">
        <v>3</v>
      </c>
      <c r="E253" s="77" t="s">
        <v>608</v>
      </c>
      <c r="F253" s="139" t="s">
        <v>4</v>
      </c>
      <c r="G253" s="140"/>
      <c r="H253" s="141">
        <v>0</v>
      </c>
      <c r="I253" s="141">
        <v>9.33</v>
      </c>
      <c r="J253" s="141">
        <v>5.26</v>
      </c>
      <c r="K253" s="141">
        <f t="shared" si="148"/>
        <v>14.59</v>
      </c>
      <c r="L253" s="78">
        <v>0.2215</v>
      </c>
      <c r="M253" s="79">
        <f t="shared" si="149"/>
        <v>17.82</v>
      </c>
      <c r="N253" s="79">
        <f t="shared" si="150"/>
        <v>0</v>
      </c>
      <c r="O253" s="79">
        <f t="shared" si="151"/>
        <v>0</v>
      </c>
      <c r="P253" s="79">
        <f t="shared" si="152"/>
        <v>0</v>
      </c>
      <c r="Q253" s="80">
        <f t="shared" si="153"/>
        <v>0</v>
      </c>
      <c r="R253" s="97"/>
      <c r="S253" s="97"/>
      <c r="T253" s="15" t="str">
        <f t="shared" si="146"/>
        <v>17.13</v>
      </c>
      <c r="U253" s="15" t="b">
        <f t="shared" si="147"/>
        <v>0</v>
      </c>
      <c r="V253" s="97"/>
      <c r="W253" s="97"/>
      <c r="X253" s="97"/>
      <c r="Y253" s="97"/>
      <c r="Z253" s="98"/>
    </row>
    <row r="254" spans="1:26" ht="18.75" customHeight="1" x14ac:dyDescent="0.2">
      <c r="A254" s="96"/>
      <c r="B254" s="75" t="s">
        <v>609</v>
      </c>
      <c r="C254" s="76" t="s">
        <v>211</v>
      </c>
      <c r="D254" s="138" t="s">
        <v>3</v>
      </c>
      <c r="E254" s="77" t="s">
        <v>610</v>
      </c>
      <c r="F254" s="139" t="s">
        <v>4</v>
      </c>
      <c r="G254" s="140"/>
      <c r="H254" s="141">
        <v>0</v>
      </c>
      <c r="I254" s="141">
        <v>8.52</v>
      </c>
      <c r="J254" s="141">
        <v>3.1</v>
      </c>
      <c r="K254" s="141">
        <f t="shared" si="148"/>
        <v>11.62</v>
      </c>
      <c r="L254" s="78">
        <v>0.2215</v>
      </c>
      <c r="M254" s="79">
        <f t="shared" si="149"/>
        <v>14.19</v>
      </c>
      <c r="N254" s="79">
        <f t="shared" si="150"/>
        <v>0</v>
      </c>
      <c r="O254" s="79">
        <f t="shared" si="151"/>
        <v>0</v>
      </c>
      <c r="P254" s="79">
        <f t="shared" si="152"/>
        <v>0</v>
      </c>
      <c r="Q254" s="80">
        <f t="shared" si="153"/>
        <v>0</v>
      </c>
      <c r="R254" s="97"/>
      <c r="S254" s="97"/>
      <c r="T254" s="15" t="str">
        <f t="shared" si="146"/>
        <v>17.14</v>
      </c>
      <c r="U254" s="15" t="b">
        <f t="shared" si="147"/>
        <v>0</v>
      </c>
      <c r="V254" s="97"/>
      <c r="W254" s="97"/>
      <c r="X254" s="97"/>
      <c r="Y254" s="97"/>
      <c r="Z254" s="98"/>
    </row>
    <row r="255" spans="1:26" ht="18.75" customHeight="1" x14ac:dyDescent="0.2">
      <c r="A255" s="96"/>
      <c r="B255" s="75" t="s">
        <v>611</v>
      </c>
      <c r="C255" s="76" t="s">
        <v>212</v>
      </c>
      <c r="D255" s="138" t="s">
        <v>3</v>
      </c>
      <c r="E255" s="77" t="s">
        <v>366</v>
      </c>
      <c r="F255" s="139" t="s">
        <v>8</v>
      </c>
      <c r="G255" s="140"/>
      <c r="H255" s="141">
        <v>0</v>
      </c>
      <c r="I255" s="141">
        <v>35.22</v>
      </c>
      <c r="J255" s="141">
        <v>0</v>
      </c>
      <c r="K255" s="141">
        <f t="shared" si="148"/>
        <v>35.22</v>
      </c>
      <c r="L255" s="78">
        <v>0.2215</v>
      </c>
      <c r="M255" s="79">
        <f t="shared" si="149"/>
        <v>43.02</v>
      </c>
      <c r="N255" s="79">
        <f t="shared" si="150"/>
        <v>0</v>
      </c>
      <c r="O255" s="79">
        <f t="shared" si="151"/>
        <v>0</v>
      </c>
      <c r="P255" s="79">
        <f t="shared" si="152"/>
        <v>0</v>
      </c>
      <c r="Q255" s="80">
        <f t="shared" si="153"/>
        <v>0</v>
      </c>
      <c r="R255" s="97"/>
      <c r="S255" s="97"/>
      <c r="T255" s="15" t="str">
        <f t="shared" si="146"/>
        <v>17.15</v>
      </c>
      <c r="U255" s="74">
        <f t="shared" si="147"/>
        <v>0</v>
      </c>
      <c r="V255" s="97"/>
      <c r="W255" s="97"/>
      <c r="X255" s="97"/>
      <c r="Y255" s="97"/>
      <c r="Z255" s="98"/>
    </row>
    <row r="256" spans="1:26" ht="18.75" customHeight="1" x14ac:dyDescent="0.2">
      <c r="A256" s="96"/>
      <c r="B256" s="75" t="s">
        <v>612</v>
      </c>
      <c r="C256" s="76" t="s">
        <v>213</v>
      </c>
      <c r="D256" s="138" t="s">
        <v>3</v>
      </c>
      <c r="E256" s="77" t="s">
        <v>367</v>
      </c>
      <c r="F256" s="139" t="s">
        <v>8</v>
      </c>
      <c r="G256" s="140"/>
      <c r="H256" s="141">
        <v>0</v>
      </c>
      <c r="I256" s="141">
        <v>35.22</v>
      </c>
      <c r="J256" s="141">
        <v>0</v>
      </c>
      <c r="K256" s="141">
        <f t="shared" si="148"/>
        <v>35.22</v>
      </c>
      <c r="L256" s="78">
        <v>0.2215</v>
      </c>
      <c r="M256" s="79">
        <f t="shared" si="149"/>
        <v>43.02</v>
      </c>
      <c r="N256" s="79">
        <f t="shared" si="150"/>
        <v>0</v>
      </c>
      <c r="O256" s="79">
        <f t="shared" si="151"/>
        <v>0</v>
      </c>
      <c r="P256" s="79">
        <f t="shared" si="152"/>
        <v>0</v>
      </c>
      <c r="Q256" s="80">
        <f t="shared" si="153"/>
        <v>0</v>
      </c>
      <c r="R256" s="97"/>
      <c r="S256" s="97"/>
      <c r="T256" s="15" t="str">
        <f t="shared" si="146"/>
        <v>17.16</v>
      </c>
      <c r="U256" s="74">
        <f t="shared" si="147"/>
        <v>0</v>
      </c>
      <c r="V256" s="97"/>
      <c r="W256" s="97"/>
      <c r="X256" s="97"/>
      <c r="Y256" s="97"/>
      <c r="Z256" s="98"/>
    </row>
    <row r="257" spans="1:26" ht="18.75" customHeight="1" x14ac:dyDescent="0.2">
      <c r="A257" s="96"/>
      <c r="B257" s="75" t="s">
        <v>613</v>
      </c>
      <c r="C257" s="76" t="s">
        <v>214</v>
      </c>
      <c r="D257" s="138" t="s">
        <v>3</v>
      </c>
      <c r="E257" s="77" t="s">
        <v>368</v>
      </c>
      <c r="F257" s="139" t="s">
        <v>8</v>
      </c>
      <c r="G257" s="140"/>
      <c r="H257" s="141">
        <v>0</v>
      </c>
      <c r="I257" s="141">
        <v>70.44</v>
      </c>
      <c r="J257" s="141">
        <v>0</v>
      </c>
      <c r="K257" s="141">
        <f t="shared" si="148"/>
        <v>70.44</v>
      </c>
      <c r="L257" s="78">
        <v>0.2215</v>
      </c>
      <c r="M257" s="79">
        <f t="shared" si="149"/>
        <v>86.04</v>
      </c>
      <c r="N257" s="79">
        <f t="shared" si="150"/>
        <v>0</v>
      </c>
      <c r="O257" s="79">
        <f t="shared" si="151"/>
        <v>0</v>
      </c>
      <c r="P257" s="79">
        <f t="shared" si="152"/>
        <v>0</v>
      </c>
      <c r="Q257" s="80">
        <f t="shared" si="153"/>
        <v>0</v>
      </c>
      <c r="R257" s="97"/>
      <c r="S257" s="97"/>
      <c r="T257" s="15" t="str">
        <f t="shared" si="146"/>
        <v>17.17</v>
      </c>
      <c r="U257" s="74">
        <f t="shared" si="147"/>
        <v>0</v>
      </c>
      <c r="V257" s="97"/>
      <c r="W257" s="97"/>
      <c r="X257" s="97"/>
      <c r="Y257" s="97"/>
      <c r="Z257" s="98"/>
    </row>
    <row r="258" spans="1:26" ht="18.75" customHeight="1" x14ac:dyDescent="0.2">
      <c r="A258" s="96"/>
      <c r="B258" s="75" t="s">
        <v>614</v>
      </c>
      <c r="C258" s="76" t="s">
        <v>215</v>
      </c>
      <c r="D258" s="138" t="s">
        <v>3</v>
      </c>
      <c r="E258" s="77" t="s">
        <v>369</v>
      </c>
      <c r="F258" s="139" t="s">
        <v>8</v>
      </c>
      <c r="G258" s="140"/>
      <c r="H258" s="141">
        <v>0</v>
      </c>
      <c r="I258" s="141">
        <v>36.72</v>
      </c>
      <c r="J258" s="141">
        <v>0</v>
      </c>
      <c r="K258" s="141">
        <f t="shared" si="148"/>
        <v>36.72</v>
      </c>
      <c r="L258" s="78">
        <v>0.2215</v>
      </c>
      <c r="M258" s="79">
        <f t="shared" si="149"/>
        <v>44.85</v>
      </c>
      <c r="N258" s="79">
        <f t="shared" si="150"/>
        <v>0</v>
      </c>
      <c r="O258" s="79">
        <f t="shared" si="151"/>
        <v>0</v>
      </c>
      <c r="P258" s="79">
        <f t="shared" si="152"/>
        <v>0</v>
      </c>
      <c r="Q258" s="80">
        <f t="shared" si="153"/>
        <v>0</v>
      </c>
      <c r="R258" s="97"/>
      <c r="S258" s="97"/>
      <c r="T258" s="15" t="str">
        <f t="shared" si="146"/>
        <v>17.18</v>
      </c>
      <c r="U258" s="74">
        <f t="shared" si="147"/>
        <v>0</v>
      </c>
      <c r="V258" s="97"/>
      <c r="W258" s="97"/>
      <c r="X258" s="97"/>
      <c r="Y258" s="97"/>
      <c r="Z258" s="98"/>
    </row>
    <row r="259" spans="1:26" ht="18.75" customHeight="1" x14ac:dyDescent="0.2">
      <c r="A259" s="96"/>
      <c r="B259" s="75" t="s">
        <v>615</v>
      </c>
      <c r="C259" s="76" t="s">
        <v>216</v>
      </c>
      <c r="D259" s="138" t="s">
        <v>3</v>
      </c>
      <c r="E259" s="77" t="s">
        <v>370</v>
      </c>
      <c r="F259" s="139" t="s">
        <v>4</v>
      </c>
      <c r="G259" s="140"/>
      <c r="H259" s="141">
        <v>0</v>
      </c>
      <c r="I259" s="141">
        <v>38.76</v>
      </c>
      <c r="J259" s="141">
        <v>0</v>
      </c>
      <c r="K259" s="141">
        <f t="shared" si="148"/>
        <v>38.76</v>
      </c>
      <c r="L259" s="78">
        <v>0.2215</v>
      </c>
      <c r="M259" s="79">
        <f t="shared" si="149"/>
        <v>47.34</v>
      </c>
      <c r="N259" s="79">
        <f t="shared" si="150"/>
        <v>0</v>
      </c>
      <c r="O259" s="79">
        <f t="shared" si="151"/>
        <v>0</v>
      </c>
      <c r="P259" s="79">
        <f t="shared" si="152"/>
        <v>0</v>
      </c>
      <c r="Q259" s="80">
        <f t="shared" si="153"/>
        <v>0</v>
      </c>
      <c r="R259" s="97"/>
      <c r="S259" s="97"/>
      <c r="T259" s="15" t="str">
        <f t="shared" si="146"/>
        <v>17.19</v>
      </c>
      <c r="U259" s="74">
        <f t="shared" si="147"/>
        <v>0</v>
      </c>
      <c r="V259" s="97"/>
      <c r="W259" s="97"/>
      <c r="X259" s="97"/>
      <c r="Y259" s="97"/>
      <c r="Z259" s="98"/>
    </row>
    <row r="260" spans="1:26" ht="18.75" customHeight="1" x14ac:dyDescent="0.2">
      <c r="A260" s="96"/>
      <c r="B260" s="75" t="s">
        <v>616</v>
      </c>
      <c r="C260" s="76" t="s">
        <v>217</v>
      </c>
      <c r="D260" s="138" t="s">
        <v>3</v>
      </c>
      <c r="E260" s="77" t="s">
        <v>637</v>
      </c>
      <c r="F260" s="139" t="s">
        <v>8</v>
      </c>
      <c r="G260" s="140"/>
      <c r="H260" s="141">
        <v>0</v>
      </c>
      <c r="I260" s="141">
        <v>14.65</v>
      </c>
      <c r="J260" s="141">
        <v>18.690000000000001</v>
      </c>
      <c r="K260" s="141">
        <f t="shared" si="148"/>
        <v>33.340000000000003</v>
      </c>
      <c r="L260" s="78">
        <v>0.2215</v>
      </c>
      <c r="M260" s="79">
        <f t="shared" si="149"/>
        <v>40.72</v>
      </c>
      <c r="N260" s="79">
        <f t="shared" si="150"/>
        <v>0</v>
      </c>
      <c r="O260" s="79">
        <f t="shared" si="151"/>
        <v>0</v>
      </c>
      <c r="P260" s="79">
        <f t="shared" si="152"/>
        <v>0</v>
      </c>
      <c r="Q260" s="80">
        <f t="shared" si="153"/>
        <v>0</v>
      </c>
      <c r="R260" s="97"/>
      <c r="S260" s="97"/>
      <c r="T260" s="15" t="str">
        <f t="shared" si="146"/>
        <v>17.20</v>
      </c>
      <c r="U260" s="15" t="b">
        <f t="shared" si="147"/>
        <v>0</v>
      </c>
      <c r="V260" s="97"/>
      <c r="W260" s="97"/>
      <c r="X260" s="97"/>
      <c r="Y260" s="97"/>
      <c r="Z260" s="98"/>
    </row>
    <row r="261" spans="1:26" ht="18.75" customHeight="1" x14ac:dyDescent="0.2">
      <c r="A261" s="96"/>
      <c r="B261" s="75" t="s">
        <v>617</v>
      </c>
      <c r="C261" s="76" t="s">
        <v>218</v>
      </c>
      <c r="D261" s="138" t="s">
        <v>3</v>
      </c>
      <c r="E261" s="77" t="s">
        <v>371</v>
      </c>
      <c r="F261" s="139" t="s">
        <v>4</v>
      </c>
      <c r="G261" s="140"/>
      <c r="H261" s="141">
        <v>0</v>
      </c>
      <c r="I261" s="141">
        <v>43.52</v>
      </c>
      <c r="J261" s="141">
        <v>0</v>
      </c>
      <c r="K261" s="141">
        <f t="shared" si="148"/>
        <v>43.52</v>
      </c>
      <c r="L261" s="78">
        <v>0.2215</v>
      </c>
      <c r="M261" s="79">
        <f t="shared" si="149"/>
        <v>53.15</v>
      </c>
      <c r="N261" s="79">
        <f t="shared" si="150"/>
        <v>0</v>
      </c>
      <c r="O261" s="79">
        <f t="shared" si="151"/>
        <v>0</v>
      </c>
      <c r="P261" s="79">
        <f t="shared" si="152"/>
        <v>0</v>
      </c>
      <c r="Q261" s="80">
        <f t="shared" si="153"/>
        <v>0</v>
      </c>
      <c r="R261" s="97"/>
      <c r="S261" s="97"/>
      <c r="T261" s="15" t="str">
        <f t="shared" si="146"/>
        <v>17.21</v>
      </c>
      <c r="U261" s="74">
        <f t="shared" si="147"/>
        <v>0</v>
      </c>
      <c r="V261" s="97"/>
      <c r="W261" s="97"/>
      <c r="X261" s="97"/>
      <c r="Y261" s="97"/>
      <c r="Z261" s="98"/>
    </row>
    <row r="262" spans="1:26" ht="18.75" customHeight="1" x14ac:dyDescent="0.2">
      <c r="A262" s="96"/>
      <c r="B262" s="75" t="s">
        <v>618</v>
      </c>
      <c r="C262" s="76" t="s">
        <v>219</v>
      </c>
      <c r="D262" s="138" t="s">
        <v>3</v>
      </c>
      <c r="E262" s="77" t="s">
        <v>372</v>
      </c>
      <c r="F262" s="139" t="s">
        <v>8</v>
      </c>
      <c r="G262" s="140"/>
      <c r="H262" s="141">
        <v>0</v>
      </c>
      <c r="I262" s="141">
        <v>73.040000000000006</v>
      </c>
      <c r="J262" s="141">
        <v>19.059999999999999</v>
      </c>
      <c r="K262" s="141">
        <f t="shared" si="148"/>
        <v>92.100000000000009</v>
      </c>
      <c r="L262" s="78">
        <v>0.2215</v>
      </c>
      <c r="M262" s="79">
        <f t="shared" si="149"/>
        <v>112.5</v>
      </c>
      <c r="N262" s="79">
        <f t="shared" si="150"/>
        <v>0</v>
      </c>
      <c r="O262" s="79">
        <f t="shared" si="151"/>
        <v>0</v>
      </c>
      <c r="P262" s="79">
        <f t="shared" si="152"/>
        <v>0</v>
      </c>
      <c r="Q262" s="80">
        <f t="shared" si="153"/>
        <v>0</v>
      </c>
      <c r="R262" s="97"/>
      <c r="S262" s="97"/>
      <c r="T262" s="15" t="str">
        <f t="shared" si="146"/>
        <v>17.22</v>
      </c>
      <c r="U262" s="15" t="b">
        <f t="shared" si="147"/>
        <v>0</v>
      </c>
      <c r="V262" s="97"/>
      <c r="W262" s="97"/>
      <c r="X262" s="97"/>
      <c r="Y262" s="97"/>
      <c r="Z262" s="98"/>
    </row>
    <row r="263" spans="1:26" ht="18.75" customHeight="1" x14ac:dyDescent="0.2">
      <c r="A263" s="96"/>
      <c r="B263" s="75" t="s">
        <v>619</v>
      </c>
      <c r="C263" s="76" t="s">
        <v>220</v>
      </c>
      <c r="D263" s="138" t="s">
        <v>3</v>
      </c>
      <c r="E263" s="77" t="s">
        <v>373</v>
      </c>
      <c r="F263" s="139" t="s">
        <v>8</v>
      </c>
      <c r="G263" s="140"/>
      <c r="H263" s="141">
        <v>0</v>
      </c>
      <c r="I263" s="141">
        <v>75.16</v>
      </c>
      <c r="J263" s="141">
        <v>33.89</v>
      </c>
      <c r="K263" s="141">
        <f t="shared" si="148"/>
        <v>109.05</v>
      </c>
      <c r="L263" s="78">
        <v>0.2215</v>
      </c>
      <c r="M263" s="79">
        <f t="shared" si="149"/>
        <v>133.19999999999999</v>
      </c>
      <c r="N263" s="79">
        <f t="shared" si="150"/>
        <v>0</v>
      </c>
      <c r="O263" s="79">
        <f t="shared" si="151"/>
        <v>0</v>
      </c>
      <c r="P263" s="79">
        <f t="shared" si="152"/>
        <v>0</v>
      </c>
      <c r="Q263" s="80">
        <f t="shared" si="153"/>
        <v>0</v>
      </c>
      <c r="R263" s="97"/>
      <c r="S263" s="97"/>
      <c r="T263" s="15" t="str">
        <f t="shared" si="146"/>
        <v>17.23</v>
      </c>
      <c r="U263" s="15" t="b">
        <f t="shared" si="147"/>
        <v>0</v>
      </c>
      <c r="V263" s="97"/>
      <c r="W263" s="97"/>
      <c r="X263" s="97"/>
      <c r="Y263" s="97"/>
      <c r="Z263" s="98"/>
    </row>
    <row r="264" spans="1:26" ht="18.75" customHeight="1" x14ac:dyDescent="0.2">
      <c r="A264" s="96"/>
      <c r="B264" s="75" t="s">
        <v>620</v>
      </c>
      <c r="C264" s="76" t="s">
        <v>221</v>
      </c>
      <c r="D264" s="138" t="s">
        <v>3</v>
      </c>
      <c r="E264" s="77" t="s">
        <v>374</v>
      </c>
      <c r="F264" s="139" t="s">
        <v>8</v>
      </c>
      <c r="G264" s="140"/>
      <c r="H264" s="141">
        <v>0</v>
      </c>
      <c r="I264" s="141">
        <v>79.36</v>
      </c>
      <c r="J264" s="141">
        <v>84.14</v>
      </c>
      <c r="K264" s="141">
        <f t="shared" si="148"/>
        <v>163.5</v>
      </c>
      <c r="L264" s="78">
        <v>0.2215</v>
      </c>
      <c r="M264" s="79">
        <f t="shared" si="149"/>
        <v>199.71</v>
      </c>
      <c r="N264" s="79">
        <f t="shared" si="150"/>
        <v>0</v>
      </c>
      <c r="O264" s="79">
        <f t="shared" si="151"/>
        <v>0</v>
      </c>
      <c r="P264" s="79">
        <f t="shared" si="152"/>
        <v>0</v>
      </c>
      <c r="Q264" s="80">
        <f t="shared" si="153"/>
        <v>0</v>
      </c>
      <c r="R264" s="97"/>
      <c r="S264" s="97"/>
      <c r="T264" s="15" t="str">
        <f t="shared" si="146"/>
        <v>17.24</v>
      </c>
      <c r="U264" s="15" t="b">
        <f t="shared" si="147"/>
        <v>0</v>
      </c>
      <c r="V264" s="97"/>
      <c r="W264" s="97"/>
      <c r="X264" s="97"/>
      <c r="Y264" s="97"/>
      <c r="Z264" s="98"/>
    </row>
    <row r="265" spans="1:26" ht="18.75" customHeight="1" x14ac:dyDescent="0.2">
      <c r="A265" s="96"/>
      <c r="B265" s="75" t="s">
        <v>621</v>
      </c>
      <c r="C265" s="76" t="s">
        <v>222</v>
      </c>
      <c r="D265" s="138" t="s">
        <v>3</v>
      </c>
      <c r="E265" s="77" t="s">
        <v>375</v>
      </c>
      <c r="F265" s="139" t="s">
        <v>8</v>
      </c>
      <c r="G265" s="140"/>
      <c r="H265" s="141">
        <v>0</v>
      </c>
      <c r="I265" s="141">
        <v>46.18</v>
      </c>
      <c r="J265" s="141">
        <v>35.57</v>
      </c>
      <c r="K265" s="141">
        <f t="shared" si="148"/>
        <v>81.75</v>
      </c>
      <c r="L265" s="78">
        <v>0.2215</v>
      </c>
      <c r="M265" s="79">
        <f t="shared" si="149"/>
        <v>99.85</v>
      </c>
      <c r="N265" s="79">
        <f t="shared" si="150"/>
        <v>0</v>
      </c>
      <c r="O265" s="79">
        <f t="shared" si="151"/>
        <v>0</v>
      </c>
      <c r="P265" s="79">
        <f t="shared" si="152"/>
        <v>0</v>
      </c>
      <c r="Q265" s="80">
        <f t="shared" si="153"/>
        <v>0</v>
      </c>
      <c r="R265" s="97"/>
      <c r="S265" s="97"/>
      <c r="T265" s="15" t="str">
        <f t="shared" si="146"/>
        <v>17.25</v>
      </c>
      <c r="U265" s="15" t="b">
        <f t="shared" si="147"/>
        <v>0</v>
      </c>
      <c r="V265" s="97"/>
      <c r="W265" s="97"/>
      <c r="X265" s="97"/>
      <c r="Y265" s="97"/>
      <c r="Z265" s="98"/>
    </row>
    <row r="266" spans="1:26" ht="18.75" customHeight="1" x14ac:dyDescent="0.2">
      <c r="A266" s="96"/>
      <c r="B266" s="75" t="s">
        <v>622</v>
      </c>
      <c r="C266" s="76" t="s">
        <v>223</v>
      </c>
      <c r="D266" s="138" t="s">
        <v>3</v>
      </c>
      <c r="E266" s="77" t="s">
        <v>376</v>
      </c>
      <c r="F266" s="139" t="s">
        <v>8</v>
      </c>
      <c r="G266" s="140"/>
      <c r="H266" s="141">
        <v>0</v>
      </c>
      <c r="I266" s="141">
        <v>46.18</v>
      </c>
      <c r="J266" s="141">
        <v>35.57</v>
      </c>
      <c r="K266" s="141">
        <f t="shared" si="148"/>
        <v>81.75</v>
      </c>
      <c r="L266" s="78">
        <v>0.2215</v>
      </c>
      <c r="M266" s="79">
        <f t="shared" si="149"/>
        <v>99.85</v>
      </c>
      <c r="N266" s="79">
        <f t="shared" si="150"/>
        <v>0</v>
      </c>
      <c r="O266" s="79">
        <f t="shared" si="151"/>
        <v>0</v>
      </c>
      <c r="P266" s="79">
        <f t="shared" si="152"/>
        <v>0</v>
      </c>
      <c r="Q266" s="80">
        <f t="shared" si="153"/>
        <v>0</v>
      </c>
      <c r="R266" s="97"/>
      <c r="S266" s="97"/>
      <c r="T266" s="15" t="str">
        <f t="shared" si="146"/>
        <v>17.26</v>
      </c>
      <c r="U266" s="15" t="b">
        <f t="shared" si="147"/>
        <v>0</v>
      </c>
      <c r="V266" s="97"/>
      <c r="W266" s="97"/>
      <c r="X266" s="97"/>
      <c r="Y266" s="97"/>
      <c r="Z266" s="98"/>
    </row>
    <row r="267" spans="1:26" ht="18.75" customHeight="1" x14ac:dyDescent="0.2">
      <c r="A267" s="96"/>
      <c r="B267" s="75" t="s">
        <v>623</v>
      </c>
      <c r="C267" s="76" t="s">
        <v>224</v>
      </c>
      <c r="D267" s="138" t="s">
        <v>3</v>
      </c>
      <c r="E267" s="77" t="s">
        <v>377</v>
      </c>
      <c r="F267" s="139" t="s">
        <v>8</v>
      </c>
      <c r="G267" s="140"/>
      <c r="H267" s="141">
        <v>0</v>
      </c>
      <c r="I267" s="141">
        <v>226.1</v>
      </c>
      <c r="J267" s="141">
        <v>562.24</v>
      </c>
      <c r="K267" s="141">
        <f t="shared" si="148"/>
        <v>788.34</v>
      </c>
      <c r="L267" s="78">
        <v>0.2215</v>
      </c>
      <c r="M267" s="79">
        <f t="shared" si="149"/>
        <v>962.95</v>
      </c>
      <c r="N267" s="79">
        <f t="shared" si="150"/>
        <v>0</v>
      </c>
      <c r="O267" s="79">
        <f t="shared" si="151"/>
        <v>0</v>
      </c>
      <c r="P267" s="79">
        <f t="shared" si="152"/>
        <v>0</v>
      </c>
      <c r="Q267" s="80">
        <f t="shared" si="153"/>
        <v>0</v>
      </c>
      <c r="R267" s="97"/>
      <c r="S267" s="97"/>
      <c r="T267" s="15" t="str">
        <f t="shared" si="146"/>
        <v>17.27</v>
      </c>
      <c r="U267" s="15" t="b">
        <f t="shared" si="147"/>
        <v>0</v>
      </c>
      <c r="V267" s="97"/>
      <c r="W267" s="97"/>
      <c r="X267" s="97"/>
      <c r="Y267" s="97"/>
      <c r="Z267" s="98"/>
    </row>
    <row r="268" spans="1:26" ht="18.75" customHeight="1" x14ac:dyDescent="0.2">
      <c r="A268" s="96"/>
      <c r="B268" s="75" t="s">
        <v>624</v>
      </c>
      <c r="C268" s="76" t="s">
        <v>225</v>
      </c>
      <c r="D268" s="138" t="s">
        <v>3</v>
      </c>
      <c r="E268" s="77" t="s">
        <v>378</v>
      </c>
      <c r="F268" s="139" t="s">
        <v>8</v>
      </c>
      <c r="G268" s="140"/>
      <c r="H268" s="141">
        <v>0</v>
      </c>
      <c r="I268" s="141">
        <v>9.02</v>
      </c>
      <c r="J268" s="141">
        <v>90.12</v>
      </c>
      <c r="K268" s="141">
        <f t="shared" si="148"/>
        <v>99.14</v>
      </c>
      <c r="L268" s="78">
        <v>0.2215</v>
      </c>
      <c r="M268" s="79">
        <f t="shared" si="149"/>
        <v>121.09</v>
      </c>
      <c r="N268" s="79">
        <f t="shared" si="150"/>
        <v>0</v>
      </c>
      <c r="O268" s="79">
        <f t="shared" si="151"/>
        <v>0</v>
      </c>
      <c r="P268" s="79">
        <f t="shared" si="152"/>
        <v>0</v>
      </c>
      <c r="Q268" s="80">
        <f t="shared" si="153"/>
        <v>0</v>
      </c>
      <c r="R268" s="97"/>
      <c r="S268" s="97"/>
      <c r="T268" s="15" t="str">
        <f t="shared" si="146"/>
        <v>17.28</v>
      </c>
      <c r="U268" s="15" t="b">
        <f t="shared" si="147"/>
        <v>0</v>
      </c>
      <c r="V268" s="97"/>
      <c r="W268" s="97"/>
      <c r="X268" s="97"/>
      <c r="Y268" s="97"/>
      <c r="Z268" s="98"/>
    </row>
    <row r="269" spans="1:26" ht="26.25" customHeight="1" x14ac:dyDescent="0.2">
      <c r="A269" s="96"/>
      <c r="B269" s="75" t="s">
        <v>625</v>
      </c>
      <c r="C269" s="76" t="s">
        <v>232</v>
      </c>
      <c r="D269" s="138" t="s">
        <v>3</v>
      </c>
      <c r="E269" s="77" t="s">
        <v>379</v>
      </c>
      <c r="F269" s="139" t="s">
        <v>8</v>
      </c>
      <c r="G269" s="140"/>
      <c r="H269" s="141">
        <v>0</v>
      </c>
      <c r="I269" s="141">
        <v>68.959999999999994</v>
      </c>
      <c r="J269" s="141">
        <v>63.1</v>
      </c>
      <c r="K269" s="141">
        <f t="shared" si="148"/>
        <v>132.06</v>
      </c>
      <c r="L269" s="78">
        <v>0.2215</v>
      </c>
      <c r="M269" s="79">
        <f t="shared" si="149"/>
        <v>161.31</v>
      </c>
      <c r="N269" s="79">
        <f t="shared" si="150"/>
        <v>0</v>
      </c>
      <c r="O269" s="79">
        <f t="shared" si="151"/>
        <v>0</v>
      </c>
      <c r="P269" s="79">
        <f t="shared" si="152"/>
        <v>0</v>
      </c>
      <c r="Q269" s="80">
        <f t="shared" si="153"/>
        <v>0</v>
      </c>
      <c r="R269" s="97"/>
      <c r="S269" s="97"/>
      <c r="T269" s="15" t="str">
        <f t="shared" si="146"/>
        <v>17.29</v>
      </c>
      <c r="U269" s="15" t="b">
        <f t="shared" si="147"/>
        <v>0</v>
      </c>
      <c r="V269" s="97"/>
      <c r="W269" s="97"/>
      <c r="X269" s="97"/>
      <c r="Y269" s="97"/>
      <c r="Z269" s="98"/>
    </row>
    <row r="270" spans="1:26" ht="26.25" customHeight="1" x14ac:dyDescent="0.2">
      <c r="A270" s="96"/>
      <c r="B270" s="75" t="s">
        <v>626</v>
      </c>
      <c r="C270" s="76" t="s">
        <v>233</v>
      </c>
      <c r="D270" s="138" t="s">
        <v>3</v>
      </c>
      <c r="E270" s="77" t="s">
        <v>380</v>
      </c>
      <c r="F270" s="139" t="s">
        <v>8</v>
      </c>
      <c r="G270" s="140"/>
      <c r="H270" s="141">
        <v>0</v>
      </c>
      <c r="I270" s="141">
        <v>75.489999999999995</v>
      </c>
      <c r="J270" s="141">
        <v>78.89</v>
      </c>
      <c r="K270" s="141">
        <f t="shared" si="148"/>
        <v>154.38</v>
      </c>
      <c r="L270" s="78">
        <v>0.2215</v>
      </c>
      <c r="M270" s="79">
        <f t="shared" si="149"/>
        <v>188.57</v>
      </c>
      <c r="N270" s="79">
        <f t="shared" si="150"/>
        <v>0</v>
      </c>
      <c r="O270" s="79">
        <f t="shared" si="151"/>
        <v>0</v>
      </c>
      <c r="P270" s="79">
        <f t="shared" si="152"/>
        <v>0</v>
      </c>
      <c r="Q270" s="80">
        <f t="shared" si="153"/>
        <v>0</v>
      </c>
      <c r="R270" s="97"/>
      <c r="S270" s="97"/>
      <c r="T270" s="15" t="str">
        <f t="shared" si="146"/>
        <v>17.30</v>
      </c>
      <c r="U270" s="15" t="b">
        <f t="shared" si="147"/>
        <v>0</v>
      </c>
      <c r="V270" s="97"/>
      <c r="W270" s="97"/>
      <c r="X270" s="97"/>
      <c r="Y270" s="97"/>
      <c r="Z270" s="98"/>
    </row>
    <row r="271" spans="1:26" ht="26.25" customHeight="1" x14ac:dyDescent="0.2">
      <c r="A271" s="96"/>
      <c r="B271" s="75" t="s">
        <v>627</v>
      </c>
      <c r="C271" s="76" t="s">
        <v>234</v>
      </c>
      <c r="D271" s="138" t="s">
        <v>3</v>
      </c>
      <c r="E271" s="77" t="s">
        <v>381</v>
      </c>
      <c r="F271" s="139" t="s">
        <v>8</v>
      </c>
      <c r="G271" s="140"/>
      <c r="H271" s="141">
        <v>0</v>
      </c>
      <c r="I271" s="141">
        <v>89.36</v>
      </c>
      <c r="J271" s="141">
        <v>209.35</v>
      </c>
      <c r="K271" s="141">
        <f t="shared" si="148"/>
        <v>298.70999999999998</v>
      </c>
      <c r="L271" s="78">
        <v>0.2215</v>
      </c>
      <c r="M271" s="79">
        <f t="shared" si="149"/>
        <v>364.87</v>
      </c>
      <c r="N271" s="79">
        <f t="shared" si="150"/>
        <v>0</v>
      </c>
      <c r="O271" s="79">
        <f t="shared" si="151"/>
        <v>0</v>
      </c>
      <c r="P271" s="79">
        <f t="shared" si="152"/>
        <v>0</v>
      </c>
      <c r="Q271" s="80">
        <f t="shared" si="153"/>
        <v>0</v>
      </c>
      <c r="R271" s="97"/>
      <c r="S271" s="97"/>
      <c r="T271" s="15" t="str">
        <f t="shared" si="146"/>
        <v>17.31</v>
      </c>
      <c r="U271" s="15" t="b">
        <f t="shared" si="147"/>
        <v>0</v>
      </c>
      <c r="V271" s="97"/>
      <c r="W271" s="97"/>
      <c r="X271" s="97"/>
      <c r="Y271" s="97"/>
      <c r="Z271" s="98"/>
    </row>
    <row r="272" spans="1:26" s="104" customFormat="1" ht="6" customHeight="1" x14ac:dyDescent="0.2">
      <c r="A272" s="99"/>
      <c r="B272" s="81"/>
      <c r="C272" s="81"/>
      <c r="D272" s="142"/>
      <c r="E272" s="143"/>
      <c r="F272" s="81"/>
      <c r="G272" s="85"/>
      <c r="H272" s="85"/>
      <c r="I272" s="85"/>
      <c r="J272" s="85"/>
      <c r="K272" s="85"/>
      <c r="L272" s="84"/>
      <c r="M272" s="85"/>
      <c r="N272" s="109"/>
      <c r="O272" s="79"/>
      <c r="P272" s="79"/>
      <c r="Q272" s="80"/>
      <c r="R272" s="101"/>
      <c r="S272" s="101"/>
      <c r="T272" s="102"/>
      <c r="U272" s="102"/>
      <c r="V272" s="101"/>
      <c r="W272" s="101"/>
      <c r="X272" s="101"/>
      <c r="Y272" s="101"/>
      <c r="Z272" s="99"/>
    </row>
    <row r="273" spans="1:26" ht="15" customHeight="1" x14ac:dyDescent="0.2">
      <c r="A273" s="11"/>
      <c r="B273" s="144"/>
      <c r="C273" s="145"/>
      <c r="D273" s="145"/>
      <c r="E273" s="145"/>
      <c r="F273" s="145"/>
      <c r="G273" s="145"/>
      <c r="H273" s="145"/>
      <c r="I273" s="145"/>
      <c r="J273" s="145"/>
      <c r="K273" s="145"/>
      <c r="L273" s="67"/>
      <c r="M273" s="87" t="str">
        <f>CONCATENATE("Subtotal ",E240)</f>
        <v>Subtotal INSTALAÇÃO DE EQUIPAMENTOS</v>
      </c>
      <c r="N273" s="88">
        <f>SUM(N241:N271)</f>
        <v>0</v>
      </c>
      <c r="O273" s="88">
        <f>SUM(O241:O271)</f>
        <v>0</v>
      </c>
      <c r="P273" s="88">
        <f>SUM(P241:P271)</f>
        <v>0</v>
      </c>
      <c r="Q273" s="89">
        <f>SUM(Q241:Q271)</f>
        <v>0</v>
      </c>
      <c r="R273" s="90"/>
      <c r="S273" s="15">
        <v>1</v>
      </c>
      <c r="T273" s="15"/>
      <c r="U273" s="15"/>
      <c r="V273" s="74">
        <f>SUM(N273:P273)</f>
        <v>0</v>
      </c>
      <c r="W273" s="15" t="str">
        <f>IF(V273&lt;&gt;Q273,"erro","ok")</f>
        <v>ok</v>
      </c>
      <c r="X273" s="15"/>
      <c r="Y273" s="15"/>
      <c r="Z273" s="16"/>
    </row>
    <row r="274" spans="1:26" ht="6" customHeight="1" x14ac:dyDescent="0.2">
      <c r="A274" s="59"/>
      <c r="B274" s="91"/>
      <c r="C274" s="92"/>
      <c r="D274" s="93"/>
      <c r="E274" s="93"/>
      <c r="F274" s="92"/>
      <c r="G274" s="92"/>
      <c r="H274" s="92"/>
      <c r="I274" s="92"/>
      <c r="J274" s="92"/>
      <c r="K274" s="92"/>
      <c r="L274" s="62"/>
      <c r="M274" s="92"/>
      <c r="N274" s="92"/>
      <c r="O274" s="92"/>
      <c r="P274" s="92"/>
      <c r="Q274" s="94"/>
      <c r="R274" s="15"/>
      <c r="S274" s="15"/>
      <c r="T274" s="15">
        <f t="shared" ref="T274:T276" si="154">B274</f>
        <v>0</v>
      </c>
      <c r="U274" s="15">
        <f t="shared" ref="U274:U276" si="155">IF(J274=0,Q274-O274-(TRUNC(TRUNC(H274*(1+L274),2)*G274,2)))</f>
        <v>0</v>
      </c>
      <c r="V274" s="15"/>
      <c r="W274" s="15"/>
      <c r="X274" s="15"/>
      <c r="Y274" s="15"/>
      <c r="Z274" s="16"/>
    </row>
    <row r="275" spans="1:26" ht="15" customHeight="1" x14ac:dyDescent="0.2">
      <c r="A275" s="11"/>
      <c r="B275" s="64">
        <v>18</v>
      </c>
      <c r="C275" s="65"/>
      <c r="D275" s="65"/>
      <c r="E275" s="66" t="s">
        <v>226</v>
      </c>
      <c r="F275" s="66"/>
      <c r="G275" s="66"/>
      <c r="H275" s="66"/>
      <c r="I275" s="66"/>
      <c r="J275" s="66"/>
      <c r="K275" s="66"/>
      <c r="L275" s="67"/>
      <c r="M275" s="66"/>
      <c r="N275" s="66"/>
      <c r="O275" s="66"/>
      <c r="P275" s="66"/>
      <c r="Q275" s="68">
        <f>Q278</f>
        <v>0</v>
      </c>
      <c r="R275" s="15"/>
      <c r="S275" s="15"/>
      <c r="T275" s="15">
        <f t="shared" si="154"/>
        <v>18</v>
      </c>
      <c r="U275" s="95">
        <f t="shared" si="155"/>
        <v>0</v>
      </c>
      <c r="V275" s="15"/>
      <c r="W275" s="15"/>
      <c r="X275" s="15"/>
      <c r="Y275" s="15"/>
      <c r="Z275" s="16"/>
    </row>
    <row r="276" spans="1:26" ht="18.75" customHeight="1" x14ac:dyDescent="0.2">
      <c r="A276" s="96"/>
      <c r="B276" s="75" t="s">
        <v>628</v>
      </c>
      <c r="C276" s="139">
        <v>98504</v>
      </c>
      <c r="D276" s="138" t="s">
        <v>1</v>
      </c>
      <c r="E276" s="77" t="s">
        <v>403</v>
      </c>
      <c r="F276" s="139" t="s">
        <v>5</v>
      </c>
      <c r="G276" s="140"/>
      <c r="H276" s="141">
        <v>0</v>
      </c>
      <c r="I276" s="141">
        <v>2.31</v>
      </c>
      <c r="J276" s="141">
        <v>15.59</v>
      </c>
      <c r="K276" s="141">
        <f t="shared" ref="K276" si="156">H276+I276+J276</f>
        <v>17.899999999999999</v>
      </c>
      <c r="L276" s="78">
        <v>0.2215</v>
      </c>
      <c r="M276" s="79">
        <f t="shared" ref="M276" si="157">IF(L276="-",K276,(TRUNC(K276*(1+L276),2)))</f>
        <v>21.86</v>
      </c>
      <c r="N276" s="79">
        <f t="shared" ref="N276" si="158">IF(H276=0,0,IF(H276=0,0,IF($L276&lt;&gt;"-",IFERROR(TRUNC(TRUNC((H276*(1+$L276)),2)*$G276,2)+U276,0),IFERROR(TRUNC(H276*$G276,2),0))))</f>
        <v>0</v>
      </c>
      <c r="O276" s="79">
        <f t="shared" ref="O276" si="159">IF(AND($H276=0,$J276=0),$Q276,IF(I276=0,0,IF($L276&lt;&gt;"-",IFERROR(TRUNC(TRUNC((I276*(1+$L276)),2)*$G276,2),0),IFERROR(TRUNC(I276*$G276,2),0))))</f>
        <v>0</v>
      </c>
      <c r="P276" s="79">
        <f t="shared" ref="P276" si="160">IF(J276=0,0,Q276-O276-N276)</f>
        <v>0</v>
      </c>
      <c r="Q276" s="80">
        <f t="shared" ref="Q276" si="161">IFERROR(ROUND(ROUND(M276,2)*ROUND(G276,2),2),0)</f>
        <v>0</v>
      </c>
      <c r="R276" s="97"/>
      <c r="S276" s="97"/>
      <c r="T276" s="15" t="str">
        <f t="shared" si="154"/>
        <v>18.1</v>
      </c>
      <c r="U276" s="15" t="b">
        <f t="shared" si="155"/>
        <v>0</v>
      </c>
      <c r="V276" s="97"/>
      <c r="W276" s="97"/>
      <c r="X276" s="97"/>
      <c r="Y276" s="97"/>
      <c r="Z276" s="98"/>
    </row>
    <row r="277" spans="1:26" s="104" customFormat="1" ht="6" customHeight="1" x14ac:dyDescent="0.2">
      <c r="A277" s="99"/>
      <c r="B277" s="81"/>
      <c r="C277" s="81"/>
      <c r="D277" s="142"/>
      <c r="E277" s="143"/>
      <c r="F277" s="81"/>
      <c r="G277" s="85"/>
      <c r="H277" s="85"/>
      <c r="I277" s="85"/>
      <c r="J277" s="85"/>
      <c r="K277" s="85"/>
      <c r="L277" s="84"/>
      <c r="M277" s="85"/>
      <c r="N277" s="85"/>
      <c r="O277" s="79"/>
      <c r="P277" s="79"/>
      <c r="Q277" s="80"/>
      <c r="R277" s="101"/>
      <c r="S277" s="101"/>
      <c r="T277" s="102"/>
      <c r="U277" s="102"/>
      <c r="V277" s="101"/>
      <c r="W277" s="101"/>
      <c r="X277" s="101"/>
      <c r="Y277" s="101"/>
      <c r="Z277" s="99"/>
    </row>
    <row r="278" spans="1:26" ht="15" customHeight="1" x14ac:dyDescent="0.2">
      <c r="A278" s="11"/>
      <c r="B278" s="144"/>
      <c r="C278" s="145"/>
      <c r="D278" s="145"/>
      <c r="E278" s="145"/>
      <c r="F278" s="145"/>
      <c r="G278" s="145"/>
      <c r="H278" s="145"/>
      <c r="I278" s="145"/>
      <c r="J278" s="145"/>
      <c r="K278" s="145"/>
      <c r="L278" s="67"/>
      <c r="M278" s="87" t="str">
        <f>CONCATENATE("Subtotal ",E275)</f>
        <v>Subtotal PLANTIO</v>
      </c>
      <c r="N278" s="88">
        <f>SUM(N276:N276)</f>
        <v>0</v>
      </c>
      <c r="O278" s="88">
        <f>SUM(O276:O276)</f>
        <v>0</v>
      </c>
      <c r="P278" s="88">
        <f>SUM(P276:P276)</f>
        <v>0</v>
      </c>
      <c r="Q278" s="89">
        <f>SUM(Q276:Q276)</f>
        <v>0</v>
      </c>
      <c r="R278" s="90"/>
      <c r="S278" s="15">
        <v>1</v>
      </c>
      <c r="T278" s="15"/>
      <c r="U278" s="15"/>
      <c r="V278" s="74">
        <f>SUM(N278:P278)</f>
        <v>0</v>
      </c>
      <c r="W278" s="15" t="str">
        <f>IF(V278&lt;&gt;Q278,"erro","ok")</f>
        <v>ok</v>
      </c>
      <c r="X278" s="15"/>
      <c r="Y278" s="15"/>
      <c r="Z278" s="16"/>
    </row>
    <row r="279" spans="1:26" ht="6" customHeight="1" x14ac:dyDescent="0.2">
      <c r="A279" s="59"/>
      <c r="B279" s="91"/>
      <c r="C279" s="92"/>
      <c r="D279" s="93"/>
      <c r="E279" s="93"/>
      <c r="F279" s="92"/>
      <c r="G279" s="92"/>
      <c r="H279" s="92"/>
      <c r="I279" s="92"/>
      <c r="J279" s="92"/>
      <c r="K279" s="92"/>
      <c r="L279" s="62"/>
      <c r="M279" s="92"/>
      <c r="N279" s="92"/>
      <c r="O279" s="92"/>
      <c r="P279" s="92"/>
      <c r="Q279" s="94"/>
      <c r="R279" s="15"/>
      <c r="S279" s="15"/>
      <c r="T279" s="15">
        <f t="shared" ref="T279:T281" si="162">B279</f>
        <v>0</v>
      </c>
      <c r="U279" s="15">
        <f t="shared" ref="U279:U281" si="163">IF(J279=0,Q279-O279-(TRUNC(TRUNC(H279*(1+L279),2)*G279,2)))</f>
        <v>0</v>
      </c>
      <c r="V279" s="15"/>
      <c r="W279" s="15"/>
      <c r="X279" s="15"/>
      <c r="Y279" s="15"/>
      <c r="Z279" s="16"/>
    </row>
    <row r="280" spans="1:26" ht="15" customHeight="1" x14ac:dyDescent="0.2">
      <c r="A280" s="11"/>
      <c r="B280" s="64">
        <v>19</v>
      </c>
      <c r="C280" s="65"/>
      <c r="D280" s="65"/>
      <c r="E280" s="66" t="s">
        <v>227</v>
      </c>
      <c r="F280" s="66"/>
      <c r="G280" s="66"/>
      <c r="H280" s="66"/>
      <c r="I280" s="66"/>
      <c r="J280" s="66"/>
      <c r="K280" s="66"/>
      <c r="L280" s="67"/>
      <c r="M280" s="66"/>
      <c r="N280" s="66"/>
      <c r="O280" s="66"/>
      <c r="P280" s="66"/>
      <c r="Q280" s="68">
        <f>Q283</f>
        <v>0</v>
      </c>
      <c r="R280" s="15"/>
      <c r="S280" s="15"/>
      <c r="T280" s="15">
        <f t="shared" si="162"/>
        <v>19</v>
      </c>
      <c r="U280" s="95">
        <f t="shared" si="163"/>
        <v>0</v>
      </c>
      <c r="V280" s="15"/>
      <c r="W280" s="15"/>
      <c r="X280" s="15"/>
      <c r="Y280" s="15"/>
      <c r="Z280" s="16"/>
    </row>
    <row r="281" spans="1:26" ht="18.75" customHeight="1" x14ac:dyDescent="0.2">
      <c r="A281" s="96"/>
      <c r="B281" s="75" t="s">
        <v>629</v>
      </c>
      <c r="C281" s="139">
        <v>450</v>
      </c>
      <c r="D281" s="138" t="s">
        <v>0</v>
      </c>
      <c r="E281" s="77" t="s">
        <v>630</v>
      </c>
      <c r="F281" s="139" t="s">
        <v>8</v>
      </c>
      <c r="G281" s="140"/>
      <c r="H281" s="141">
        <v>0</v>
      </c>
      <c r="I281" s="141">
        <v>0</v>
      </c>
      <c r="J281" s="141">
        <v>224.16499999999999</v>
      </c>
      <c r="K281" s="141">
        <f t="shared" ref="K281" si="164">H281+I281+J281</f>
        <v>224.16499999999999</v>
      </c>
      <c r="L281" s="78">
        <v>0.13700000000000001</v>
      </c>
      <c r="M281" s="79">
        <f t="shared" ref="M281" si="165">IF(L281="-",K281,(TRUNC(K281*(1+L281),2)))</f>
        <v>254.87</v>
      </c>
      <c r="N281" s="79">
        <f t="shared" ref="N281" si="166">IF(H281=0,0,IF(H281=0,0,IF($L281&lt;&gt;"-",IFERROR(TRUNC(TRUNC((H281*(1+$L281)),2)*$G281,2)+U281,0),IFERROR(TRUNC(H281*$G281,2),0))))</f>
        <v>0</v>
      </c>
      <c r="O281" s="79">
        <f t="shared" ref="O281" si="167">IF(AND($H281=0,$J281=0),$Q281,IF(I281=0,0,IF($L281&lt;&gt;"-",IFERROR(TRUNC(TRUNC((I281*(1+$L281)),2)*$G281,2),0),IFERROR(TRUNC(I281*$G281,2),0))))</f>
        <v>0</v>
      </c>
      <c r="P281" s="79">
        <f t="shared" ref="P281" si="168">IF(J281=0,0,Q281-O281-N281)</f>
        <v>0</v>
      </c>
      <c r="Q281" s="80">
        <f t="shared" ref="Q281" si="169">IFERROR(ROUND(ROUND(M281,2)*ROUND(G281,2),2),0)</f>
        <v>0</v>
      </c>
      <c r="R281" s="97"/>
      <c r="S281" s="97"/>
      <c r="T281" s="15" t="str">
        <f t="shared" si="162"/>
        <v>19.1</v>
      </c>
      <c r="U281" s="15" t="b">
        <f t="shared" si="163"/>
        <v>0</v>
      </c>
      <c r="V281" s="97"/>
      <c r="W281" s="97"/>
      <c r="X281" s="97"/>
      <c r="Y281" s="97"/>
      <c r="Z281" s="98"/>
    </row>
    <row r="282" spans="1:26" s="104" customFormat="1" ht="6" customHeight="1" x14ac:dyDescent="0.2">
      <c r="A282" s="99"/>
      <c r="B282" s="81"/>
      <c r="C282" s="81"/>
      <c r="D282" s="142"/>
      <c r="E282" s="143"/>
      <c r="F282" s="81"/>
      <c r="G282" s="85"/>
      <c r="H282" s="85"/>
      <c r="I282" s="85"/>
      <c r="J282" s="85"/>
      <c r="K282" s="85"/>
      <c r="L282" s="84"/>
      <c r="M282" s="85"/>
      <c r="N282" s="79"/>
      <c r="O282" s="73"/>
      <c r="P282" s="79"/>
      <c r="Q282" s="80"/>
      <c r="R282" s="101"/>
      <c r="S282" s="101"/>
      <c r="T282" s="102"/>
      <c r="U282" s="102"/>
      <c r="V282" s="101"/>
      <c r="W282" s="101"/>
      <c r="X282" s="101"/>
      <c r="Y282" s="101"/>
      <c r="Z282" s="99"/>
    </row>
    <row r="283" spans="1:26" ht="15" customHeight="1" x14ac:dyDescent="0.2">
      <c r="A283" s="11"/>
      <c r="B283" s="144"/>
      <c r="C283" s="145"/>
      <c r="D283" s="145"/>
      <c r="E283" s="145"/>
      <c r="F283" s="145"/>
      <c r="G283" s="145"/>
      <c r="H283" s="145"/>
      <c r="I283" s="145"/>
      <c r="J283" s="145"/>
      <c r="K283" s="145"/>
      <c r="L283" s="67"/>
      <c r="M283" s="87" t="str">
        <f>CONCATENATE("Subtotal ",E280)</f>
        <v>Subtotal ART - ANOTAÇÃO DE RESPONSABILIDADE TÉCNICA</v>
      </c>
      <c r="N283" s="88">
        <f>SUM(N281:N281)</f>
        <v>0</v>
      </c>
      <c r="O283" s="88">
        <f>SUM(O281:O281)</f>
        <v>0</v>
      </c>
      <c r="P283" s="88">
        <f>SUM(P281:P281)</f>
        <v>0</v>
      </c>
      <c r="Q283" s="89">
        <f>SUM(Q281:Q281)</f>
        <v>0</v>
      </c>
      <c r="R283" s="90"/>
      <c r="S283" s="15">
        <v>1</v>
      </c>
      <c r="T283" s="15"/>
      <c r="U283" s="15"/>
      <c r="V283" s="74">
        <f>SUM(N283:P283)</f>
        <v>0</v>
      </c>
      <c r="W283" s="15" t="str">
        <f>IF(V283&lt;&gt;Q283,"erro","ok")</f>
        <v>ok</v>
      </c>
      <c r="X283" s="15"/>
      <c r="Y283" s="15"/>
      <c r="Z283" s="16"/>
    </row>
    <row r="284" spans="1:26" ht="6" customHeight="1" x14ac:dyDescent="0.2">
      <c r="A284" s="59"/>
      <c r="B284" s="91"/>
      <c r="C284" s="92"/>
      <c r="D284" s="93"/>
      <c r="E284" s="93"/>
      <c r="F284" s="92"/>
      <c r="G284" s="92"/>
      <c r="H284" s="92"/>
      <c r="I284" s="92"/>
      <c r="J284" s="92"/>
      <c r="K284" s="92"/>
      <c r="L284" s="62"/>
      <c r="M284" s="92"/>
      <c r="N284" s="92"/>
      <c r="O284" s="92"/>
      <c r="P284" s="92"/>
      <c r="Q284" s="94"/>
      <c r="R284" s="15"/>
      <c r="S284" s="15"/>
      <c r="T284" s="15">
        <f t="shared" ref="T284" si="170">B284</f>
        <v>0</v>
      </c>
      <c r="U284" s="15">
        <f t="shared" ref="U284" si="171">IF(J284=0,Q284-O284-(TRUNC(TRUNC(H284*(1+L284),2)*G284,2)))</f>
        <v>0</v>
      </c>
      <c r="V284" s="15"/>
      <c r="W284" s="15"/>
      <c r="X284" s="15"/>
      <c r="Y284" s="15"/>
      <c r="Z284" s="16"/>
    </row>
    <row r="285" spans="1:26" ht="15" customHeight="1" x14ac:dyDescent="0.2">
      <c r="A285" s="11"/>
      <c r="B285" s="156"/>
      <c r="C285" s="157"/>
      <c r="D285" s="157"/>
      <c r="E285" s="157"/>
      <c r="F285" s="157"/>
      <c r="G285" s="157"/>
      <c r="H285" s="157"/>
      <c r="I285" s="157"/>
      <c r="J285" s="157"/>
      <c r="K285" s="111"/>
      <c r="L285" s="110"/>
      <c r="M285" s="111" t="s">
        <v>228</v>
      </c>
      <c r="N285" s="112">
        <f>SUMIF($S11:$S284,1,N11:N284)</f>
        <v>0</v>
      </c>
      <c r="O285" s="112">
        <f>SUMIF($S11:$S284,1,O11:O284)</f>
        <v>0</v>
      </c>
      <c r="P285" s="112">
        <f>SUMIF($S11:$S284,1,P11:P284)</f>
        <v>0</v>
      </c>
      <c r="Q285" s="113">
        <f>SUMIF($S11:$S284,1,Q11:Q284)</f>
        <v>0</v>
      </c>
      <c r="R285" s="15"/>
      <c r="S285" s="15"/>
      <c r="T285" s="15"/>
      <c r="U285" s="15"/>
      <c r="V285" s="15"/>
      <c r="W285" s="15"/>
      <c r="Y285" s="15"/>
      <c r="Z285" s="16"/>
    </row>
    <row r="286" spans="1:26" ht="15" customHeight="1" x14ac:dyDescent="0.2">
      <c r="A286" s="11"/>
      <c r="B286" s="158"/>
      <c r="C286" s="159"/>
      <c r="D286" s="159"/>
      <c r="E286" s="159"/>
      <c r="F286" s="159"/>
      <c r="G286" s="159"/>
      <c r="H286" s="159"/>
      <c r="I286" s="159"/>
      <c r="J286" s="159"/>
      <c r="K286" s="115"/>
      <c r="L286" s="114"/>
      <c r="M286" s="115" t="s">
        <v>229</v>
      </c>
      <c r="N286" s="116"/>
      <c r="O286" s="117">
        <f>IFERROR(O285/Q285,0)</f>
        <v>0</v>
      </c>
      <c r="P286" s="118"/>
      <c r="Q286" s="119"/>
      <c r="R286" s="15"/>
      <c r="S286" s="15"/>
      <c r="T286" s="15"/>
      <c r="U286" s="15"/>
      <c r="V286" s="15"/>
      <c r="W286" s="15"/>
      <c r="X286" s="15"/>
      <c r="Y286" s="15"/>
      <c r="Z286" s="16"/>
    </row>
    <row r="287" spans="1:26" ht="15" customHeight="1" x14ac:dyDescent="0.2">
      <c r="A287" s="11"/>
      <c r="B287" s="120" t="s">
        <v>230</v>
      </c>
      <c r="C287" s="160"/>
      <c r="D287" s="161"/>
      <c r="E287" s="161"/>
      <c r="F287" s="161"/>
      <c r="G287" s="161"/>
      <c r="H287" s="161"/>
      <c r="I287" s="161"/>
      <c r="J287" s="161"/>
      <c r="K287" s="162"/>
      <c r="L287" s="15"/>
      <c r="M287" s="121"/>
      <c r="N287" s="121"/>
      <c r="O287" s="121"/>
      <c r="P287" s="121"/>
      <c r="Q287" s="122"/>
      <c r="R287" s="15"/>
      <c r="S287" s="15"/>
      <c r="T287" s="15"/>
      <c r="U287" s="15"/>
      <c r="V287" s="15"/>
      <c r="W287" s="15"/>
      <c r="X287" s="15"/>
      <c r="Y287" s="15"/>
      <c r="Z287" s="16"/>
    </row>
    <row r="288" spans="1:26" ht="15" customHeight="1" x14ac:dyDescent="0.2">
      <c r="A288" s="11"/>
      <c r="B288" s="123" t="s">
        <v>631</v>
      </c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9"/>
      <c r="R288" s="15"/>
      <c r="S288" s="15"/>
      <c r="T288" s="15"/>
      <c r="U288" s="15"/>
      <c r="V288" s="15"/>
      <c r="W288" s="15"/>
      <c r="X288" s="15"/>
      <c r="Y288" s="15"/>
      <c r="Z288" s="16"/>
    </row>
    <row r="289" spans="1:26" ht="45" customHeight="1" x14ac:dyDescent="0.2">
      <c r="A289" s="11"/>
      <c r="B289" s="124" t="s">
        <v>231</v>
      </c>
      <c r="C289" s="124"/>
      <c r="D289" s="124"/>
      <c r="E289" s="124"/>
      <c r="F289" s="124"/>
      <c r="G289" s="124"/>
      <c r="H289" s="124"/>
      <c r="I289" s="124"/>
      <c r="J289" s="124"/>
      <c r="K289" s="124"/>
      <c r="L289" s="124"/>
      <c r="M289" s="124"/>
      <c r="N289" s="124"/>
      <c r="O289" s="124"/>
      <c r="P289" s="124"/>
      <c r="Q289" s="124"/>
      <c r="R289" s="15"/>
      <c r="S289" s="15"/>
      <c r="T289" s="15"/>
      <c r="U289" s="15"/>
      <c r="V289" s="15"/>
      <c r="W289" s="15"/>
      <c r="X289" s="15"/>
      <c r="Y289" s="15"/>
      <c r="Z289" s="16"/>
    </row>
    <row r="290" spans="1:26" ht="12.75" customHeight="1" x14ac:dyDescent="0.2">
      <c r="A290" s="11"/>
      <c r="B290" s="125"/>
      <c r="C290" s="126"/>
      <c r="D290" s="127"/>
      <c r="E290" s="127"/>
      <c r="F290" s="126"/>
      <c r="G290" s="126"/>
      <c r="H290" s="126"/>
      <c r="I290" s="126"/>
      <c r="J290" s="126"/>
      <c r="K290" s="126"/>
      <c r="L290" s="15"/>
      <c r="M290" s="126"/>
      <c r="N290" s="126"/>
      <c r="O290" s="126"/>
      <c r="P290" s="126"/>
      <c r="Q290" s="126"/>
      <c r="R290" s="15"/>
      <c r="S290" s="15"/>
      <c r="T290" s="15"/>
      <c r="U290" s="15"/>
      <c r="V290" s="15"/>
      <c r="W290" s="15"/>
      <c r="X290" s="15"/>
      <c r="Y290" s="15"/>
      <c r="Z290" s="16"/>
    </row>
    <row r="291" spans="1:26" ht="12.75" customHeight="1" x14ac:dyDescent="0.2">
      <c r="A291" s="11"/>
      <c r="B291" s="59"/>
      <c r="C291" s="55"/>
      <c r="D291" s="58"/>
      <c r="E291" s="58"/>
      <c r="F291" s="5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6"/>
    </row>
    <row r="292" spans="1:26" ht="15" customHeight="1" x14ac:dyDescent="0.2">
      <c r="A292" s="11"/>
      <c r="B292" s="59"/>
      <c r="C292" s="55"/>
      <c r="D292" s="58"/>
      <c r="E292" s="128"/>
      <c r="F292" s="55"/>
      <c r="G292" s="15"/>
      <c r="H292" s="15"/>
      <c r="I292" s="15"/>
      <c r="J292" s="129" t="s">
        <v>22</v>
      </c>
      <c r="K292" s="130"/>
      <c r="L292" s="2"/>
      <c r="M292" s="2"/>
      <c r="N292" s="2"/>
      <c r="O292" s="2"/>
      <c r="P292" s="2"/>
      <c r="Q292" s="3"/>
      <c r="R292" s="15"/>
      <c r="S292" s="15"/>
      <c r="T292" s="15"/>
      <c r="U292" s="15"/>
      <c r="V292" s="15"/>
      <c r="W292" s="15"/>
      <c r="X292" s="15"/>
      <c r="Y292" s="15"/>
      <c r="Z292" s="16"/>
    </row>
    <row r="293" spans="1:26" ht="15" customHeight="1" x14ac:dyDescent="0.2">
      <c r="A293" s="11"/>
      <c r="B293" s="59"/>
      <c r="C293" s="55"/>
      <c r="D293" s="58"/>
      <c r="E293" s="128"/>
      <c r="F293" s="55"/>
      <c r="G293" s="15"/>
      <c r="H293" s="15"/>
      <c r="I293" s="15"/>
      <c r="J293" s="131" t="s">
        <v>23</v>
      </c>
      <c r="K293" s="132"/>
      <c r="L293" s="5"/>
      <c r="M293" s="5"/>
      <c r="N293" s="5"/>
      <c r="O293" s="5"/>
      <c r="P293" s="5"/>
      <c r="Q293" s="6"/>
      <c r="R293" s="15"/>
      <c r="S293" s="15"/>
      <c r="T293" s="15"/>
      <c r="U293" s="15"/>
      <c r="V293" s="15"/>
      <c r="W293" s="15"/>
      <c r="X293" s="15"/>
      <c r="Y293" s="15"/>
      <c r="Z293" s="16"/>
    </row>
    <row r="294" spans="1:26" ht="15" customHeight="1" x14ac:dyDescent="0.2">
      <c r="A294" s="11"/>
      <c r="B294" s="59"/>
      <c r="C294" s="55"/>
      <c r="D294" s="58"/>
      <c r="E294" s="15"/>
      <c r="F294" s="55"/>
      <c r="G294" s="15"/>
      <c r="H294" s="15"/>
      <c r="I294" s="15"/>
      <c r="J294" s="131" t="s">
        <v>24</v>
      </c>
      <c r="K294" s="132"/>
      <c r="L294" s="1"/>
      <c r="M294" s="1"/>
      <c r="N294" s="1"/>
      <c r="O294" s="1"/>
      <c r="P294" s="1"/>
      <c r="Q294" s="4"/>
      <c r="R294" s="15"/>
      <c r="S294" s="15"/>
      <c r="T294" s="15"/>
      <c r="U294" s="15"/>
      <c r="V294" s="15"/>
      <c r="W294" s="15"/>
      <c r="X294" s="15"/>
      <c r="Y294" s="15"/>
      <c r="Z294" s="16"/>
    </row>
    <row r="295" spans="1:26" ht="15" customHeight="1" x14ac:dyDescent="0.2">
      <c r="A295" s="11"/>
      <c r="B295" s="59"/>
      <c r="C295" s="55"/>
      <c r="D295" s="58"/>
      <c r="E295" s="15"/>
      <c r="F295" s="55"/>
      <c r="G295" s="15"/>
      <c r="H295" s="15"/>
      <c r="I295" s="15"/>
      <c r="J295" s="133" t="s">
        <v>638</v>
      </c>
      <c r="K295" s="134"/>
      <c r="L295" s="7"/>
      <c r="M295" s="7"/>
      <c r="N295" s="7"/>
      <c r="O295" s="7"/>
      <c r="P295" s="7"/>
      <c r="Q295" s="8"/>
      <c r="R295" s="15"/>
      <c r="S295" s="15"/>
      <c r="T295" s="15"/>
      <c r="U295" s="15"/>
      <c r="V295" s="15"/>
      <c r="W295" s="15"/>
      <c r="X295" s="15"/>
      <c r="Y295" s="15"/>
      <c r="Z295" s="16"/>
    </row>
    <row r="296" spans="1:26" ht="12.75" customHeight="1" x14ac:dyDescent="0.2">
      <c r="A296" s="11"/>
      <c r="B296" s="59"/>
      <c r="C296" s="55"/>
      <c r="D296" s="58"/>
      <c r="E296" s="58"/>
      <c r="F296" s="5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6"/>
    </row>
    <row r="297" spans="1:26" ht="12.75" customHeight="1" x14ac:dyDescent="0.2">
      <c r="A297" s="11"/>
      <c r="B297" s="59"/>
      <c r="C297" s="55"/>
      <c r="D297" s="58"/>
      <c r="E297" s="58"/>
      <c r="F297" s="5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6"/>
    </row>
    <row r="298" spans="1:26" ht="12.75" customHeight="1" x14ac:dyDescent="0.2">
      <c r="A298" s="11"/>
      <c r="B298" s="59"/>
      <c r="C298" s="55"/>
      <c r="D298" s="58"/>
      <c r="E298" s="58"/>
      <c r="F298" s="5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6"/>
    </row>
    <row r="299" spans="1:26" ht="12.75" customHeight="1" x14ac:dyDescent="0.2">
      <c r="A299" s="11"/>
      <c r="B299" s="59"/>
      <c r="C299" s="55"/>
      <c r="D299" s="58"/>
      <c r="E299" s="58"/>
      <c r="F299" s="5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6"/>
    </row>
  </sheetData>
  <sheetProtection algorithmName="SHA-512" hashValue="XaLvdkKHdR7g17Hy+MmZufa7n+UZnKWrX7Wjw+zMNsIlFBU2RFuI/sUQjgjqmF5Vxa0z8LmICalP8J0q+c2r3w==" saltValue="cx4i8o5WZD+3CabU4H/zrQ==" spinCount="100000" sheet="1" formatColumns="0" formatRows="0" sort="0"/>
  <mergeCells count="28">
    <mergeCell ref="V8:X8"/>
    <mergeCell ref="B288:Q288"/>
    <mergeCell ref="B289:Q289"/>
    <mergeCell ref="B7:C7"/>
    <mergeCell ref="B8:B9"/>
    <mergeCell ref="C8:C9"/>
    <mergeCell ref="D8:D9"/>
    <mergeCell ref="E8:E9"/>
    <mergeCell ref="F8:F9"/>
    <mergeCell ref="G8:G9"/>
    <mergeCell ref="D7:L7"/>
    <mergeCell ref="H8:K8"/>
    <mergeCell ref="L8:L9"/>
    <mergeCell ref="M8:M9"/>
    <mergeCell ref="N8:Q8"/>
    <mergeCell ref="B4:Q4"/>
    <mergeCell ref="D5:M5"/>
    <mergeCell ref="B6:C6"/>
    <mergeCell ref="D6:L6"/>
    <mergeCell ref="B2:Q3"/>
    <mergeCell ref="L295:Q295"/>
    <mergeCell ref="L294:Q294"/>
    <mergeCell ref="J292:K292"/>
    <mergeCell ref="J293:K293"/>
    <mergeCell ref="J294:K294"/>
    <mergeCell ref="J295:K295"/>
    <mergeCell ref="L292:Q292"/>
    <mergeCell ref="L293:Q293"/>
  </mergeCells>
  <conditionalFormatting sqref="N12:P286">
    <cfRule type="cellIs" dxfId="35" priority="1" operator="lessThan">
      <formula>0</formula>
    </cfRule>
  </conditionalFormatting>
  <conditionalFormatting sqref="N54:Q54">
    <cfRule type="expression" dxfId="34" priority="2">
      <formula>$W$54="erro"</formula>
    </cfRule>
  </conditionalFormatting>
  <conditionalFormatting sqref="N60:Q60">
    <cfRule type="expression" dxfId="33" priority="3">
      <formula>$W$60="erro"</formula>
    </cfRule>
    <cfRule type="expression" dxfId="32" priority="4">
      <formula>$W$54="erro"</formula>
    </cfRule>
  </conditionalFormatting>
  <conditionalFormatting sqref="N68:Q68">
    <cfRule type="expression" dxfId="31" priority="5">
      <formula>$W$54="erro"</formula>
    </cfRule>
  </conditionalFormatting>
  <conditionalFormatting sqref="N75:Q75">
    <cfRule type="expression" dxfId="30" priority="6">
      <formula>$W$75="erro"</formula>
    </cfRule>
    <cfRule type="expression" dxfId="29" priority="7">
      <formula>$W$54="erro"</formula>
    </cfRule>
  </conditionalFormatting>
  <conditionalFormatting sqref="N84:Q84">
    <cfRule type="expression" dxfId="28" priority="8">
      <formula>$W$54="erro"</formula>
    </cfRule>
  </conditionalFormatting>
  <conditionalFormatting sqref="N112:Q112">
    <cfRule type="expression" dxfId="27" priority="9">
      <formula>$W$112="erro"</formula>
    </cfRule>
    <cfRule type="expression" dxfId="26" priority="10">
      <formula>$W$54="erro"</formula>
    </cfRule>
  </conditionalFormatting>
  <conditionalFormatting sqref="N120:Q120">
    <cfRule type="expression" dxfId="25" priority="11">
      <formula>$W$120="erro"</formula>
    </cfRule>
    <cfRule type="expression" dxfId="24" priority="12">
      <formula>$W$54="erro"</formula>
    </cfRule>
  </conditionalFormatting>
  <conditionalFormatting sqref="N128:Q128">
    <cfRule type="expression" dxfId="23" priority="13">
      <formula>$W$128="erro"</formula>
    </cfRule>
    <cfRule type="expression" dxfId="22" priority="14">
      <formula>$W$54="erro"</formula>
    </cfRule>
  </conditionalFormatting>
  <conditionalFormatting sqref="N134:Q134">
    <cfRule type="expression" dxfId="21" priority="15">
      <formula>$W$134="erro"</formula>
    </cfRule>
    <cfRule type="expression" dxfId="20" priority="16">
      <formula>$W$54="erro"</formula>
    </cfRule>
  </conditionalFormatting>
  <conditionalFormatting sqref="N140:Q140">
    <cfRule type="expression" dxfId="19" priority="17">
      <formula>$W$140="erro"</formula>
    </cfRule>
    <cfRule type="expression" dxfId="18" priority="18">
      <formula>$W$54="erro"</formula>
    </cfRule>
  </conditionalFormatting>
  <conditionalFormatting sqref="N158:Q158">
    <cfRule type="expression" dxfId="17" priority="19">
      <formula>$W$158="erro"</formula>
    </cfRule>
    <cfRule type="expression" dxfId="16" priority="20">
      <formula>$W$54="erro"</formula>
    </cfRule>
  </conditionalFormatting>
  <conditionalFormatting sqref="N173:Q173">
    <cfRule type="expression" dxfId="15" priority="21">
      <formula>$W$173="erro"</formula>
    </cfRule>
    <cfRule type="expression" dxfId="14" priority="22">
      <formula>$W$54="erro"</formula>
    </cfRule>
  </conditionalFormatting>
  <conditionalFormatting sqref="N182:Q182">
    <cfRule type="expression" dxfId="13" priority="23">
      <formula>$W$182="erro"</formula>
    </cfRule>
    <cfRule type="expression" dxfId="12" priority="24">
      <formula>$W$54="erro"</formula>
    </cfRule>
  </conditionalFormatting>
  <conditionalFormatting sqref="N190:Q190">
    <cfRule type="expression" dxfId="11" priority="25">
      <formula>$W$190="erro"</formula>
    </cfRule>
    <cfRule type="expression" dxfId="10" priority="26">
      <formula>$W$54="erro"</formula>
    </cfRule>
  </conditionalFormatting>
  <conditionalFormatting sqref="N231:Q231">
    <cfRule type="expression" dxfId="9" priority="27">
      <formula>$W$231="erro"</formula>
    </cfRule>
    <cfRule type="expression" dxfId="8" priority="28">
      <formula>$W$54="erro"</formula>
    </cfRule>
  </conditionalFormatting>
  <conditionalFormatting sqref="N238:Q238">
    <cfRule type="expression" dxfId="7" priority="29">
      <formula>$W$238="erro"</formula>
    </cfRule>
    <cfRule type="expression" dxfId="6" priority="30">
      <formula>$W$54="erro"</formula>
    </cfRule>
  </conditionalFormatting>
  <conditionalFormatting sqref="N273:Q273">
    <cfRule type="expression" dxfId="5" priority="31">
      <formula>$W$273="erro"</formula>
    </cfRule>
    <cfRule type="expression" dxfId="4" priority="32">
      <formula>$W$54="erro"</formula>
    </cfRule>
  </conditionalFormatting>
  <conditionalFormatting sqref="N278:Q278">
    <cfRule type="expression" dxfId="3" priority="33">
      <formula>$W$278="erro"</formula>
    </cfRule>
    <cfRule type="expression" dxfId="2" priority="34">
      <formula>$W$54="erro"</formula>
    </cfRule>
  </conditionalFormatting>
  <conditionalFormatting sqref="N283:Q283">
    <cfRule type="expression" dxfId="1" priority="35">
      <formula>$W$283="erro"</formula>
    </cfRule>
    <cfRule type="expression" dxfId="0" priority="36">
      <formula>$W$54="erro"</formula>
    </cfRule>
  </conditionalFormatting>
  <printOptions horizontalCentered="1"/>
  <pageMargins left="0.59055118110236227" right="0" top="0.78740157480314965" bottom="0.78740157480314965" header="0" footer="0"/>
  <pageSetup paperSize="9" scale="46" orientation="portrait" r:id="rId1"/>
  <rowBreaks count="1" manualBreakCount="1">
    <brk id="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A00-000001000000}">
          <x14:formula1>
            <xm:f>IF($K$5="Tabela Desonerada",#REF!,#REF!)</xm:f>
          </x14:formula1>
          <xm:sqref>L57:L59 L63:L67 L71:L74 L78:L82 L87:L111 L115:L119 L123:L127 L131:L133 L137:L139 L143:L157 L12:L53 L176:L181 L185:L189 L193:L230 L161:L172 L281:L282 L234:L237 L241:L272 L276:L277</xm:sqref>
        </x14:dataValidation>
        <x14:dataValidation type="list" allowBlank="1" showInputMessage="1" showErrorMessage="1" prompt="Aviso - Utilizar apenas as fontes predeterminadas" xr:uid="{00000000-0002-0000-0A00-000002000000}">
          <x14:formula1>
            <xm:f>#REF!</xm:f>
          </x14:formula1>
          <xm:sqref>D12:D53 D63:D67 D71:D74 D78:D82 D87:D111 D115:D119 D123:D127 D131:D133 D137:D139 D143:D157 D176:D181 D185:D189 D161:D172 D281:D282 D193:D198 D234:D235 D57:D59 D241:D272 D276:D277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108.2025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Alves Simões</dc:creator>
  <cp:lastModifiedBy>Tainan Ely Clarino</cp:lastModifiedBy>
  <dcterms:created xsi:type="dcterms:W3CDTF">2025-02-21T20:09:20Z</dcterms:created>
  <dcterms:modified xsi:type="dcterms:W3CDTF">2025-06-25T15:18:47Z</dcterms:modified>
</cp:coreProperties>
</file>