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38B8150B-464F-46ED-8562-752D5EC83A92}" xr6:coauthVersionLast="47" xr6:coauthVersionMax="47" xr10:uidLastSave="{00000000-0000-0000-0000-000000000000}"/>
  <bookViews>
    <workbookView xWindow="-28920" yWindow="-240" windowWidth="29040" windowHeight="15840" xr2:uid="{B2C3290F-569E-486F-8BAE-4EB7BC81C765}"/>
  </bookViews>
  <sheets>
    <sheet name="PE 132.2025" sheetId="1" r:id="rId1"/>
  </sheets>
  <definedNames>
    <definedName name="_01_09_96">#REF!</definedName>
    <definedName name="_PL1">#REF!</definedName>
    <definedName name="a">#REF!</definedName>
    <definedName name="aa">#REF!</definedName>
    <definedName name="ACIDO">#REF!</definedName>
    <definedName name="AÇO">#REF!</definedName>
    <definedName name="AÇO_CA_50_3_16">#REF!</definedName>
    <definedName name="ADESIVO_PVC">#REF!</definedName>
    <definedName name="AGUA_10LT">#REF!</definedName>
    <definedName name="AGUARRAZ">#REF!</definedName>
    <definedName name="AJUDANTE">#REF!</definedName>
    <definedName name="ALIZAR_MAD_LEI">#REF!</definedName>
    <definedName name="ALTA">#REF!</definedName>
    <definedName name="amarela">#REF!</definedName>
    <definedName name="AMONIA">#REF!</definedName>
    <definedName name="_xlnm.Print_Area" localSheetId="0">'PE 132.2025'!$B$2:$O$74</definedName>
    <definedName name="AREIA">#REF!</definedName>
    <definedName name="ARMAÇÃO_CONCRETO">#REF!</definedName>
    <definedName name="ARMADOR">#REF!</definedName>
    <definedName name="ARMARIO_90X60X17_CM">#REF!</definedName>
    <definedName name="ASSENTO_PLASTICO">#REF!</definedName>
    <definedName name="ATERRO_ARENOSO">#REF!</definedName>
    <definedName name="azul">#REF!</definedName>
    <definedName name="AZULEGISTA">#REF!</definedName>
    <definedName name="AZULEJO_15X15">#REF!</definedName>
    <definedName name="AZULSINAL">#REF!</definedName>
    <definedName name="b">#REF!</definedName>
    <definedName name="BDI">#REF!</definedName>
    <definedName name="BDI_4">#REF!</definedName>
    <definedName name="BDI_5">#REF!</definedName>
    <definedName name="BDI_6">#REF!</definedName>
    <definedName name="BG">#REF!</definedName>
    <definedName name="BGU">#REF!</definedName>
    <definedName name="BLOCO.CONC.CELULAR.12">#REF!</definedName>
    <definedName name="BLOCO.CONCRETO.14X19X39">#REF!</definedName>
    <definedName name="BLOCO.CONCRETO.19X19X39">#REF!</definedName>
    <definedName name="BLOCO.CONCRETO.9X19X39">#REF!</definedName>
    <definedName name="BLOCO_VIDRO">#REF!</definedName>
    <definedName name="BR">#REF!</definedName>
    <definedName name="BRITA1">#REF!</definedName>
    <definedName name="CAIXILHO_MAD_LEI">#REF!</definedName>
    <definedName name="CAL">#REF!</definedName>
    <definedName name="CBU">#REF!</definedName>
    <definedName name="CBUII">#REF!</definedName>
    <definedName name="CBUQB">#REF!</definedName>
    <definedName name="CBUQc">#REF!</definedName>
    <definedName name="CERAMICA_30X30_PEI_IV">#REF!</definedName>
    <definedName name="CERAMICA_30x30_PEI_V">#REF!</definedName>
    <definedName name="CIMENTO">#REF!</definedName>
    <definedName name="CIMENTO_BRANCO">#REF!</definedName>
    <definedName name="CIMENTO_COLA">#REF!</definedName>
    <definedName name="CLIENTE">#REF!</definedName>
    <definedName name="COMPENSA.PLAST">#REF!</definedName>
    <definedName name="COMPENSADO_RES_10MM">#REF!</definedName>
    <definedName name="COMPENSADO_RES_12MM">#REF!</definedName>
    <definedName name="CONCRETO_18_MPA">#REF!</definedName>
    <definedName name="CPU_66">#REF!</definedName>
    <definedName name="d">#REF!</definedName>
    <definedName name="daad">#REF!</definedName>
    <definedName name="DATA">#REF!</definedName>
    <definedName name="Data_Final">#REF!</definedName>
    <definedName name="Data_Início">#REF!</definedName>
    <definedName name="dd">#REF!</definedName>
    <definedName name="DECANEL">#REF!</definedName>
    <definedName name="DESFORMA">#REF!</definedName>
    <definedName name="DGA">#REF!</definedName>
    <definedName name="DIA">#REF!</definedName>
    <definedName name="DIESEL">#REF!</definedName>
    <definedName name="DIESEL_3">#REF!</definedName>
    <definedName name="DIESEL_4">#REF!</definedName>
    <definedName name="DIESEL_5">#REF!</definedName>
    <definedName name="DIESEL_6">#REF!</definedName>
    <definedName name="DJ">#REF!</definedName>
    <definedName name="ECJ">#REF!</definedName>
    <definedName name="EJ">#REF!</definedName>
    <definedName name="ELEMENTO_VAZADO">#REF!</definedName>
    <definedName name="ELETRICISTA">#REF!</definedName>
    <definedName name="EMPRESA">#REF!</definedName>
    <definedName name="ENCANADOR">#REF!</definedName>
    <definedName name="ENGATE_STORZ">#REF!</definedName>
    <definedName name="EXA">#REF!</definedName>
    <definedName name="Excel_BuiltIn_Print_Titles_2_1">#REF!</definedName>
    <definedName name="Excel_BuiltIn_Print_Titles_2_1_1">#REF!</definedName>
    <definedName name="Excel_BuiltIn_Print_Titles_3_1_1">#REF!</definedName>
    <definedName name="Excel_BuiltIn_Print_Titles_3_1_1_1">#REF!</definedName>
    <definedName name="Excel_BuiltIn_Print_Titles_3_1_1_1_1">#REF!</definedName>
    <definedName name="Excel_BuiltIn_Print_Titles_3_1_1_1_1_1">#REF!</definedName>
    <definedName name="fc1a">#REF!</definedName>
    <definedName name="FC2A">#REF!</definedName>
    <definedName name="FC3A">#REF!</definedName>
    <definedName name="FORMA_MAD_BRANCA">#REF!</definedName>
    <definedName name="GAS_CARBONICO_6KG">#REF!</definedName>
    <definedName name="GASOL">#REF!</definedName>
    <definedName name="GASOL_3">#REF!</definedName>
    <definedName name="GASOL_4">#REF!</definedName>
    <definedName name="GASOL_5">#REF!</definedName>
    <definedName name="GASOL_6">#REF!</definedName>
    <definedName name="GESSO">#REF!</definedName>
    <definedName name="GRANITO_AMENDOA">#REF!</definedName>
    <definedName name="GRANITO_CINZA_CORUMBA">#REF!</definedName>
    <definedName name="hi">#REF!</definedName>
    <definedName name="IGOL_2">#REF!</definedName>
    <definedName name="IGOLFLEX">#REF!</definedName>
    <definedName name="IM">#REF!</definedName>
    <definedName name="IMPERMEABILIZANTE_SIKA">#REF!</definedName>
    <definedName name="ITENS">#REF!</definedName>
    <definedName name="JUNTA_PLÁSTICA">#REF!</definedName>
    <definedName name="KORODUR">#REF!</definedName>
    <definedName name="LAMBRI_IPÊ">#REF!</definedName>
    <definedName name="LANÇAMENTO_CONCRETO">#REF!</definedName>
    <definedName name="LIGAÇÃO_FLEXIVEL">#REF!</definedName>
    <definedName name="LILASDRENA">#REF!</definedName>
    <definedName name="LIQUIDO_PREPARADOR">#REF!</definedName>
    <definedName name="LIXA_FERRO">#REF!</definedName>
    <definedName name="LOCAL">#REF!</definedName>
    <definedName name="LS">#REF!</definedName>
    <definedName name="MANGUEIRA_30_M">#REF!</definedName>
    <definedName name="MARCENEIRO">#REF!</definedName>
    <definedName name="MARMORE_BRANCO">#REF!</definedName>
    <definedName name="MASSA_OLEO">#REF!</definedName>
    <definedName name="Medição">#REF!</definedName>
    <definedName name="NTEI">#REF!</definedName>
    <definedName name="OBRA">#REF!</definedName>
    <definedName name="OPA">#REF!</definedName>
    <definedName name="PARAFUSO_PARA_LOUÇA">#REF!</definedName>
    <definedName name="PEÇA_6_X_3_MAD_LEI">#REF!</definedName>
    <definedName name="PEDREIRO">#REF!</definedName>
    <definedName name="PERNAMANCA_MAD_LEI">#REF!</definedName>
    <definedName name="pesquisa">#REF!</definedName>
    <definedName name="PINTOR">#REF!</definedName>
    <definedName name="PL">#REF!</definedName>
    <definedName name="PO_QUIMICO_4KG">#REF!</definedName>
    <definedName name="PONTALETE">#REF!</definedName>
    <definedName name="prego">#REF!</definedName>
    <definedName name="PREGO_1_X_16">#REF!</definedName>
    <definedName name="PREGO_2_12_X_12">#REF!</definedName>
    <definedName name="PREGO_2_12X10">#REF!</definedName>
    <definedName name="PREGO_2X11">#REF!</definedName>
    <definedName name="PREGO_2X12">#REF!</definedName>
    <definedName name="REFERENTE">#REF!</definedName>
    <definedName name="REG">#REF!</definedName>
    <definedName name="REGULA">#REF!</definedName>
    <definedName name="REJUNTE">#REF!</definedName>
    <definedName name="RGTR">#REF!</definedName>
    <definedName name="RIPÃO">#REF!</definedName>
    <definedName name="RIPÃO_MAD_LEI">#REF!</definedName>
    <definedName name="RMA">#REF!</definedName>
    <definedName name="RODAPE_CINZA_CORUMBA">#REF!</definedName>
    <definedName name="RS">#REF!</definedName>
    <definedName name="SARRAFO">#REF!</definedName>
    <definedName name="sbg">#REF!</definedName>
    <definedName name="SBTC">#REF!</definedName>
    <definedName name="SEIXO">#REF!</definedName>
    <definedName name="SemanaTerminando">#REF!</definedName>
    <definedName name="SIFÃO_CROMADO">#REF!</definedName>
    <definedName name="SOLEIRA_CINZA_CORUMBA">#REF!</definedName>
    <definedName name="SOLU_LIMPADORA">#REF!</definedName>
    <definedName name="ssss">#REF!</definedName>
    <definedName name="SUBT">#REF!</definedName>
    <definedName name="TABUA">#REF!</definedName>
    <definedName name="TABUA.METRO">#REF!</definedName>
    <definedName name="TÁBUA_MAD_FORTE">#REF!</definedName>
    <definedName name="TARUGO">#REF!</definedName>
    <definedName name="TELHA_FIBROCIMENTO_6MM">#REF!</definedName>
    <definedName name="TELHA_FRIBOCIMENTO_4MM">#REF!</definedName>
    <definedName name="TELHA_PLAN">#REF!</definedName>
    <definedName name="TELHACRYL">#REF!</definedName>
    <definedName name="TINTA_ACRILICA">#REF!</definedName>
    <definedName name="TINTA_ESMALTE">#REF!</definedName>
    <definedName name="TINTA_NOVACOR">#REF!</definedName>
    <definedName name="TOTAL_ADMINISTRATIVO">#REF!</definedName>
    <definedName name="TOTAL_AULA">#REF!</definedName>
    <definedName name="TOTAL_EXTERNA">#REF!</definedName>
    <definedName name="TOTAL_QUADRA">#REF!</definedName>
    <definedName name="TOTAL_VESTIÁRIO">#REF!</definedName>
    <definedName name="TPM">#REF!</definedName>
    <definedName name="UL">#REF!</definedName>
    <definedName name="VEDA_ROSCA">#REF!</definedName>
    <definedName name="verde">#REF!</definedName>
    <definedName name="verdepav">#REF!</definedName>
    <definedName name="VERNIZ_POLIURETANO">#REF!</definedName>
    <definedName name="x">#REF!</definedName>
    <definedName name="yy">#REF!</definedName>
    <definedName name="ZARC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7" i="1" l="1"/>
  <c r="S56" i="1"/>
  <c r="M56" i="1"/>
  <c r="J56" i="1"/>
  <c r="L56" i="1" s="1"/>
  <c r="O56" i="1" s="1"/>
  <c r="S55" i="1"/>
  <c r="M55" i="1"/>
  <c r="J55" i="1"/>
  <c r="L55" i="1" s="1"/>
  <c r="O55" i="1" s="1"/>
  <c r="S54" i="1"/>
  <c r="M54" i="1"/>
  <c r="J54" i="1"/>
  <c r="L54" i="1" s="1"/>
  <c r="O54" i="1" s="1"/>
  <c r="S53" i="1"/>
  <c r="M53" i="1"/>
  <c r="J53" i="1"/>
  <c r="L53" i="1" s="1"/>
  <c r="O53" i="1" s="1"/>
  <c r="S52" i="1"/>
  <c r="M52" i="1"/>
  <c r="J52" i="1"/>
  <c r="L52" i="1" s="1"/>
  <c r="O52" i="1" s="1"/>
  <c r="S51" i="1"/>
  <c r="M51" i="1"/>
  <c r="J51" i="1"/>
  <c r="L51" i="1" s="1"/>
  <c r="O51" i="1" s="1"/>
  <c r="S50" i="1"/>
  <c r="M50" i="1"/>
  <c r="J50" i="1"/>
  <c r="L50" i="1" s="1"/>
  <c r="O50" i="1" s="1"/>
  <c r="S48" i="1"/>
  <c r="S46" i="1"/>
  <c r="S45" i="1"/>
  <c r="M45" i="1"/>
  <c r="J45" i="1"/>
  <c r="L45" i="1" s="1"/>
  <c r="O45" i="1" s="1"/>
  <c r="N45" i="1" s="1"/>
  <c r="S44" i="1"/>
  <c r="M44" i="1"/>
  <c r="J44" i="1"/>
  <c r="L44" i="1" s="1"/>
  <c r="O44" i="1" s="1"/>
  <c r="S43" i="1"/>
  <c r="M43" i="1"/>
  <c r="J43" i="1"/>
  <c r="L43" i="1" s="1"/>
  <c r="O43" i="1" s="1"/>
  <c r="S42" i="1"/>
  <c r="M42" i="1"/>
  <c r="J42" i="1"/>
  <c r="L42" i="1" s="1"/>
  <c r="O42" i="1" s="1"/>
  <c r="S41" i="1"/>
  <c r="M41" i="1"/>
  <c r="J41" i="1"/>
  <c r="L41" i="1" s="1"/>
  <c r="O41" i="1" s="1"/>
  <c r="N40" i="1"/>
  <c r="J40" i="1"/>
  <c r="L40" i="1" s="1"/>
  <c r="O40" i="1" s="1"/>
  <c r="S39" i="1"/>
  <c r="M39" i="1"/>
  <c r="J39" i="1"/>
  <c r="L39" i="1" s="1"/>
  <c r="O39" i="1" s="1"/>
  <c r="S38" i="1"/>
  <c r="M38" i="1"/>
  <c r="J38" i="1"/>
  <c r="L38" i="1" s="1"/>
  <c r="O38" i="1" s="1"/>
  <c r="S36" i="1"/>
  <c r="S34" i="1"/>
  <c r="N33" i="1"/>
  <c r="J33" i="1"/>
  <c r="L33" i="1" s="1"/>
  <c r="O33" i="1" s="1"/>
  <c r="N32" i="1"/>
  <c r="J32" i="1"/>
  <c r="L32" i="1" s="1"/>
  <c r="O32" i="1" s="1"/>
  <c r="N31" i="1"/>
  <c r="J31" i="1"/>
  <c r="L31" i="1" s="1"/>
  <c r="O31" i="1" s="1"/>
  <c r="N30" i="1"/>
  <c r="J30" i="1"/>
  <c r="L30" i="1" s="1"/>
  <c r="O30" i="1" s="1"/>
  <c r="N29" i="1"/>
  <c r="J29" i="1"/>
  <c r="L29" i="1" s="1"/>
  <c r="O29" i="1" s="1"/>
  <c r="S28" i="1"/>
  <c r="M28" i="1"/>
  <c r="J28" i="1"/>
  <c r="L28" i="1" s="1"/>
  <c r="O28" i="1" s="1"/>
  <c r="S27" i="1"/>
  <c r="M27" i="1"/>
  <c r="J27" i="1"/>
  <c r="L27" i="1" s="1"/>
  <c r="O27" i="1" s="1"/>
  <c r="S26" i="1"/>
  <c r="M26" i="1"/>
  <c r="J26" i="1"/>
  <c r="L26" i="1" s="1"/>
  <c r="O26" i="1" s="1"/>
  <c r="N25" i="1"/>
  <c r="J25" i="1"/>
  <c r="L25" i="1" s="1"/>
  <c r="O25" i="1" s="1"/>
  <c r="S24" i="1"/>
  <c r="M24" i="1"/>
  <c r="J24" i="1"/>
  <c r="L24" i="1" s="1"/>
  <c r="O24" i="1" s="1"/>
  <c r="S23" i="1"/>
  <c r="M23" i="1"/>
  <c r="J23" i="1"/>
  <c r="L23" i="1" s="1"/>
  <c r="O23" i="1" s="1"/>
  <c r="S22" i="1"/>
  <c r="M22" i="1"/>
  <c r="J22" i="1"/>
  <c r="L22" i="1" s="1"/>
  <c r="O22" i="1" s="1"/>
  <c r="S21" i="1"/>
  <c r="M21" i="1"/>
  <c r="J21" i="1"/>
  <c r="L21" i="1" s="1"/>
  <c r="O21" i="1" s="1"/>
  <c r="S20" i="1"/>
  <c r="M20" i="1"/>
  <c r="J20" i="1"/>
  <c r="L20" i="1" s="1"/>
  <c r="O20" i="1" s="1"/>
  <c r="S19" i="1"/>
  <c r="M19" i="1"/>
  <c r="J19" i="1"/>
  <c r="L19" i="1" s="1"/>
  <c r="O19" i="1" s="1"/>
  <c r="S18" i="1"/>
  <c r="M18" i="1"/>
  <c r="J18" i="1"/>
  <c r="L18" i="1" s="1"/>
  <c r="O18" i="1" s="1"/>
  <c r="S17" i="1"/>
  <c r="M17" i="1"/>
  <c r="J17" i="1"/>
  <c r="L17" i="1" s="1"/>
  <c r="O17" i="1" s="1"/>
  <c r="S15" i="1"/>
  <c r="S13" i="1"/>
  <c r="S12" i="1"/>
  <c r="M12" i="1"/>
  <c r="M14" i="1" s="1"/>
  <c r="J12" i="1"/>
  <c r="L12" i="1" s="1"/>
  <c r="O12" i="1" s="1"/>
  <c r="N51" i="1" l="1"/>
  <c r="N20" i="1"/>
  <c r="N55" i="1"/>
  <c r="N53" i="1"/>
  <c r="N27" i="1"/>
  <c r="N21" i="1"/>
  <c r="N52" i="1"/>
  <c r="N56" i="1"/>
  <c r="N26" i="1"/>
  <c r="N54" i="1"/>
  <c r="N24" i="1"/>
  <c r="N41" i="1"/>
  <c r="N44" i="1"/>
  <c r="N18" i="1"/>
  <c r="N22" i="1"/>
  <c r="N42" i="1"/>
  <c r="N19" i="1"/>
  <c r="N23" i="1"/>
  <c r="N43" i="1"/>
  <c r="M58" i="1"/>
  <c r="M40" i="1"/>
  <c r="M47" i="1" s="1"/>
  <c r="N28" i="1"/>
  <c r="M29" i="1"/>
  <c r="S29" i="1" s="1"/>
  <c r="M33" i="1"/>
  <c r="S33" i="1" s="1"/>
  <c r="N50" i="1"/>
  <c r="O58" i="1"/>
  <c r="N17" i="1"/>
  <c r="O35" i="1"/>
  <c r="M25" i="1"/>
  <c r="S25" i="1" s="1"/>
  <c r="M30" i="1"/>
  <c r="S30" i="1" s="1"/>
  <c r="M31" i="1"/>
  <c r="S31" i="1" s="1"/>
  <c r="O47" i="1"/>
  <c r="N39" i="1"/>
  <c r="M32" i="1"/>
  <c r="N12" i="1"/>
  <c r="N14" i="1" s="1"/>
  <c r="O14" i="1"/>
  <c r="N38" i="1"/>
  <c r="N58" i="1" l="1"/>
  <c r="N35" i="1"/>
  <c r="M35" i="1"/>
  <c r="S40" i="1"/>
  <c r="M60" i="1"/>
  <c r="S32" i="1"/>
  <c r="N47" i="1"/>
  <c r="N60" i="1" s="1"/>
  <c r="O11" i="1"/>
  <c r="O60" i="1"/>
  <c r="S14" i="1"/>
  <c r="O16" i="1"/>
  <c r="S16" i="1" s="1"/>
  <c r="S35" i="1"/>
  <c r="S58" i="1"/>
  <c r="O49" i="1"/>
  <c r="S49" i="1" s="1"/>
  <c r="O37" i="1"/>
  <c r="S37" i="1" s="1"/>
  <c r="S47" i="1"/>
  <c r="M61" i="1" l="1"/>
</calcChain>
</file>

<file path=xl/sharedStrings.xml><?xml version="1.0" encoding="utf-8"?>
<sst xmlns="http://schemas.openxmlformats.org/spreadsheetml/2006/main" count="188" uniqueCount="128">
  <si>
    <t>PLANILHA ORÇAMENTÁRIA</t>
  </si>
  <si>
    <t>Processo SEI:</t>
  </si>
  <si>
    <t>25.0.000028663-2</t>
  </si>
  <si>
    <t>Tabela Desonerada</t>
  </si>
  <si>
    <t>Objeto:</t>
  </si>
  <si>
    <t>Encargos sociais SINAPI (hora):</t>
  </si>
  <si>
    <t>Local:</t>
  </si>
  <si>
    <t>Município de Porto Alegre</t>
  </si>
  <si>
    <t>Encargos sociais SINAPI (mês):</t>
  </si>
  <si>
    <t>Item</t>
  </si>
  <si>
    <t>Código</t>
  </si>
  <si>
    <t>Fonte</t>
  </si>
  <si>
    <t>Descrição</t>
  </si>
  <si>
    <t>Unid.</t>
  </si>
  <si>
    <t>Quant.</t>
  </si>
  <si>
    <t>Custo Unitário (R$)</t>
  </si>
  <si>
    <t>BDI</t>
  </si>
  <si>
    <t>Preço Unitário (R$)</t>
  </si>
  <si>
    <t>Preço Total (R$)</t>
  </si>
  <si>
    <t>Mão de Obra</t>
  </si>
  <si>
    <t>Material + Equipamento</t>
  </si>
  <si>
    <t>Total</t>
  </si>
  <si>
    <t>SERVIÇOS PRELIMINARES</t>
  </si>
  <si>
    <t>1.1</t>
  </si>
  <si>
    <t>CCU-01</t>
  </si>
  <si>
    <t>CCU</t>
  </si>
  <si>
    <t>MOBILIZAÇÃO E DESMOBILIZAÇÃO DE OBRA</t>
  </si>
  <si>
    <t>UN</t>
  </si>
  <si>
    <t>Subtotal SERVIÇOS PRELIMINARES</t>
  </si>
  <si>
    <t>SERVIÇOS DE DEMOLIÇÃO</t>
  </si>
  <si>
    <t>2.1</t>
  </si>
  <si>
    <t>SINAPI</t>
  </si>
  <si>
    <t>DEMOLIÇÃO DE ALVENARIA DE BLOCO FURADO, DE FORMA MANUAL, COM REAPROVEITAMENTO. AF_09/2023</t>
  </si>
  <si>
    <t>M3</t>
  </si>
  <si>
    <t>2.2</t>
  </si>
  <si>
    <t>DEMOLIÇÃO DE ALVENARIA DE TIJOLO MACIÇO, DE FORMA MANUAL, COM REAPROVEITAMENTO. AF_09/2023</t>
  </si>
  <si>
    <t>2.3</t>
  </si>
  <si>
    <t>DEMOLIÇÃO DE ALVENARIA DE BLOCO FURADO, DE FORMA MANUAL, SEM REAPROVEITAMENTO. AF_09/2023</t>
  </si>
  <si>
    <t>2.4</t>
  </si>
  <si>
    <t>DEMOLIÇÃO DE ALVENARIA DE TIJOLO MACIÇO, DE FORMA MANUAL, SEM REAPROVEITAMENTO. AF_09/2023</t>
  </si>
  <si>
    <t>2.5</t>
  </si>
  <si>
    <t>DEMOLIÇÃO DE PILARES E VIGAS EM CONCRETO ARMADO, DE FORMA MANUAL, SEM REAPROVEITAMENTO. AF_09/2023</t>
  </si>
  <si>
    <t>2.6</t>
  </si>
  <si>
    <t>DEMOLIÇÃO DE LAJES, EM CONCRETO ARMADO, DE FORMA MANUAL, SEM REAPROVEITAMENTO. AF_09/2023</t>
  </si>
  <si>
    <t>2.7</t>
  </si>
  <si>
    <t>DEMOLIÇÃO DE LAJES, EM CONCRETO ARMADO, DE FORMA MECANIZADA COM MARTELETE, SEM REAPROVEITAMENTO. AF_09/2023</t>
  </si>
  <si>
    <t>2.8</t>
  </si>
  <si>
    <t>DEMOLIÇÃO DE ALVENARIA PARA QUALQUER TIPO DE BLOCO, DE FORMA MECANIZADA, SEM REAPROVEITAMENTO. AF_09/2023</t>
  </si>
  <si>
    <t>2.9</t>
  </si>
  <si>
    <t>CCU-02</t>
  </si>
  <si>
    <t>DEMOLIÇÃO MANUAL DE CASA DE MADEIRA</t>
  </si>
  <si>
    <t>M2</t>
  </si>
  <si>
    <t>2.10</t>
  </si>
  <si>
    <t>REMOÇÃO DE TELHAS DE FIBROCIMENTO METÁLICA E CERÂMICA, DE FORMA MANUAL, SEM REAPROVEITAMENTO. AF_09/2023</t>
  </si>
  <si>
    <t>2.11</t>
  </si>
  <si>
    <t>REMOÇÃO DE TRAMA DE MADEIRA PARA COBERTURA, DE FORMA MANUAL, SEM REAPROVEITAMENTO. AF_09/2023</t>
  </si>
  <si>
    <t>2.12</t>
  </si>
  <si>
    <t>REMOÇÃO DE TESOURAS DE MADEIRA, COM VÃO MENOR QUE 8M, DE FORMA MANUAL, SEM REAPROVEITAMENTO. AF_09/2023</t>
  </si>
  <si>
    <t>2.13</t>
  </si>
  <si>
    <t>CCU-05</t>
  </si>
  <si>
    <t>DEMOLIÇÃO MANUAL DE CERCA DE MADEIRA</t>
  </si>
  <si>
    <t>M</t>
  </si>
  <si>
    <t>2.14</t>
  </si>
  <si>
    <t>CCU-06</t>
  </si>
  <si>
    <t>REMOÇÃO DE CERCA DE ARAME</t>
  </si>
  <si>
    <t>2.15</t>
  </si>
  <si>
    <t>CCU-07</t>
  </si>
  <si>
    <t>DEMOLIÇÃO MANUAL DE CERCA MISTA</t>
  </si>
  <si>
    <t>2.16</t>
  </si>
  <si>
    <t>CCU-08</t>
  </si>
  <si>
    <t>DEMOLIÇÃO MANUAL DE TELA COM MOURÕES</t>
  </si>
  <si>
    <t>2.17</t>
  </si>
  <si>
    <t>CCU-09</t>
  </si>
  <si>
    <t>DEMOLIÇÃO MANUAL DE GRADE</t>
  </si>
  <si>
    <t>Subtotal SERVIÇOS DE DEMOLIÇÃO</t>
  </si>
  <si>
    <t>EQUIPAMENTOS E REMOÇÕES DE ENTULHOS</t>
  </si>
  <si>
    <t>3.1</t>
  </si>
  <si>
    <t>CCU-03</t>
  </si>
  <si>
    <t>RETROESCAVADEIRA SOBRE RODAS COM CARREGADEIRA, TRAÇÃO 4X4, POTÊNCIA LÍQ. 88 HP, CAÇAMBA CARREG. CAP. MÍN. 1 M3, CAÇAMBA RETRO CAP. 0,26 M3, PESO OPERACIONAL MÍN. 6.674 KG, PROFUNDIDADE ESCAVAÇÃO MÁX. 4,37 M - CHP DIURNO.</t>
  </si>
  <si>
    <t>H</t>
  </si>
  <si>
    <t>3.2</t>
  </si>
  <si>
    <t>CCU-04</t>
  </si>
  <si>
    <t>ESCAVADEIRA HIDRÁULICA SOBRE ESTEIRAS, CAÇAMBA 0,80 M3, PESO OPERACIONAL 17 T, POTENCIA BRUTA 111 HP - CHP DIURNO.</t>
  </si>
  <si>
    <t>3.3</t>
  </si>
  <si>
    <t>CCU-10</t>
  </si>
  <si>
    <t>REMOÇÃO E AMONTOAMENTO MANUAL DE ENTULHO DENTRO DA OBRA</t>
  </si>
  <si>
    <t>3.4</t>
  </si>
  <si>
    <t>CARGA, MANOBRA E DESCARGA DE SOLOS E MATERIAIS GRANULARES EM CAMINHÃO BASCULANTE 6 M³ - CARGA COM PÁ CARREGADEIRA (CAÇAMBA DE 1,7 A 2,8 M³ / 128 HP) E DESCARGA LIVRE (UNIDADE: M3). AF_07/2020</t>
  </si>
  <si>
    <t>3.5</t>
  </si>
  <si>
    <t>TRANSPORTE COM CAMINHÃO BASCULANTE DE 6 M³, EM VIA URBANA PAVIMENTADA, DMT ATÉ 30 KM (UNIDADE: M3XKM). AF_07/2020</t>
  </si>
  <si>
    <t>M3XKM</t>
  </si>
  <si>
    <t>3.6</t>
  </si>
  <si>
    <t>CARGA, MANOBRA E DESCARGA DE SOLOS E MATERIAIS GRANULARES EM CAMINHÃO BASCULANTE 10 M³ - CARGA COM PÁ CARREGADEIRA (CAÇAMBA DE 1,7 A 2,8 M³ / 128 HP) E DESCARGA LIVRE (UNIDADE: M3). AF_07/2020</t>
  </si>
  <si>
    <t>3.7</t>
  </si>
  <si>
    <t>TRANSPORTE COM CAMINHÃO BASCULANTE DE 10 M³, EM VIA URBANA PAVIMENTADA, DMT ATÉ 30 KM (UNIDADE: M3XKM). AF_07/2020</t>
  </si>
  <si>
    <t>3.8</t>
  </si>
  <si>
    <t>117/2024</t>
  </si>
  <si>
    <t>PREGÃO ELETRÔNICO</t>
  </si>
  <si>
    <t>TAXA PARA BOTA FORA</t>
  </si>
  <si>
    <t>-</t>
  </si>
  <si>
    <t>Subtotal EQUIPAMENTOS E REMOÇÕES DE ENTULHOS</t>
  </si>
  <si>
    <t>PROTEÇÃO DE FACHADA</t>
  </si>
  <si>
    <t>4.1</t>
  </si>
  <si>
    <t>PLATAFORMA DE PROTEÇÃO PRINCIPAL PARA ALVENARIA ESTRUTURAL PARA SER APOIADA EM ANDAIME, INCLUSIVE MONTAGEM E DESMONTAGEM. AF_03/2024</t>
  </si>
  <si>
    <t>4.2</t>
  </si>
  <si>
    <t>FORNECIMENTO E INSTALAÇÃO DE PLACA DE OBRA COM CHAPA GALVANIZADA E ESTRUTURA DE MADEIRA. AF_03/2022_PS</t>
  </si>
  <si>
    <t>4.3</t>
  </si>
  <si>
    <t>TAPUME COM COMPENSADO DE MADEIRA. AF_03/2024</t>
  </si>
  <si>
    <t>4.4</t>
  </si>
  <si>
    <t>COLOCAÇÃO DE TELA EM ANDAIME FACHADEIRO. AF_03/2024</t>
  </si>
  <si>
    <t>4.5</t>
  </si>
  <si>
    <t>MONTAGEM E DESMONTAGEM DE ANDAIME MODULAR FACHADEIRO, COM PISO METÁLICO, PARA EDIFÍCIOS COM MULTIPLOS PAVIMENTOS (EXCLUSIVE ANDAIME E LIMPEZA). AF_03/2024</t>
  </si>
  <si>
    <t>4.6</t>
  </si>
  <si>
    <t>MONTAGEM E DESMONTAGEM DE ANDAIME TUBULAR TIPO "TORRE" (EXCLUSIVE ANDAIME E LIMPEZA). AF_03/2024</t>
  </si>
  <si>
    <t>4.7</t>
  </si>
  <si>
    <t>PROTEÇÃO DE PEDESTRES, INCLUSIVE MONTAGEM E DESMONTAGEM. AF_03/2024_PS</t>
  </si>
  <si>
    <t>Subtotal PROTEÇÃO DE FACHADA</t>
  </si>
  <si>
    <t xml:space="preserve"> TOTAL GERAL DO ORÇAMENTO R$</t>
  </si>
  <si>
    <t>Percentual de mão de obra em relação ao valor total (Ordem de Serviço nº 03/2021)</t>
  </si>
  <si>
    <t>Observações:</t>
  </si>
  <si>
    <t>1 - Foi utilizada data base SINAPI mar/2025;</t>
  </si>
  <si>
    <t>2 - O BDI utilizado deverá respeitar o percentual máximo e diretrizes definidas pelo Decreto nº 19.224/ 2015, bem como o BDI diferenciado para o fornecimento de materiais e/ou equipamentos de natureza específica, que possam ser fornecidos por empresas com especialidades próprias e diversas da empresa a ser contratada;
3 - Foi utilizada fórmula arred em duas casas decimais para o preço total.</t>
  </si>
  <si>
    <t>Responsável Técnico:</t>
  </si>
  <si>
    <t>Título:</t>
  </si>
  <si>
    <t>Matrícula:</t>
  </si>
  <si>
    <r>
      <t xml:space="preserve">PE 132/2025
</t>
    </r>
    <r>
      <rPr>
        <b/>
        <sz val="10"/>
        <color theme="1"/>
        <rFont val="Arial"/>
        <family val="2"/>
      </rPr>
      <t xml:space="preserve">
</t>
    </r>
    <r>
      <rPr>
        <b/>
        <sz val="18"/>
        <color theme="1"/>
        <rFont val="Arial"/>
        <family val="2"/>
      </rPr>
      <t>REGISTRO DE PREÇOS DE SERVIÇOS DE DEMOLIÇÃO DE EDIFICAÇÕES</t>
    </r>
    <r>
      <rPr>
        <b/>
        <sz val="2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
</t>
    </r>
    <r>
      <rPr>
        <b/>
        <sz val="14"/>
        <color theme="1"/>
        <rFont val="Arial"/>
        <family val="2"/>
      </rPr>
      <t>Vigência da Ata: de 28/07/2025 a 28/07/2026</t>
    </r>
  </si>
  <si>
    <t>Registro de preços para a prestação de serviços de demolição de edificações, de construções complementares, separação, remoção e transporte de entulhos</t>
  </si>
  <si>
    <t>CREA-RS: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</si>
</sst>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"/>
    <numFmt numFmtId="165" formatCode="_(* #,##0.00_);_(* \(#,##0.00\);_(* \-??_);_(@_)"/>
    <numFmt numFmtId="166" formatCode="#,##0.00\ ;&quot; (&quot;#,##0.00\);&quot; -&quot;#\ ;@\ "/>
  </numFmts>
  <fonts count="17">
    <font>
      <sz val="11"/>
      <color theme="1"/>
      <name val="Arial"/>
    </font>
    <font>
      <b/>
      <sz val="20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b/>
      <sz val="10"/>
      <color rgb="FFD8D8D8"/>
      <name val="Arial"/>
      <family val="2"/>
    </font>
    <font>
      <sz val="8"/>
      <color theme="1"/>
      <name val="Arial"/>
      <family val="2"/>
    </font>
    <font>
      <sz val="8"/>
      <color theme="1"/>
      <name val="Arial1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entury Gothic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4" fontId="8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right" vertical="center"/>
    </xf>
    <xf numFmtId="164" fontId="3" fillId="2" borderId="8" xfId="0" applyNumberFormat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 wrapText="1"/>
    </xf>
    <xf numFmtId="4" fontId="3" fillId="2" borderId="0" xfId="0" applyNumberFormat="1" applyFont="1" applyFill="1" applyAlignment="1" applyProtection="1">
      <alignment horizontal="right" vertical="center"/>
    </xf>
    <xf numFmtId="10" fontId="3" fillId="2" borderId="8" xfId="0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left" vertical="center" wrapText="1"/>
    </xf>
    <xf numFmtId="4" fontId="3" fillId="2" borderId="5" xfId="0" applyNumberFormat="1" applyFont="1" applyFill="1" applyBorder="1" applyAlignment="1" applyProtection="1">
      <alignment horizontal="right" vertical="center"/>
    </xf>
    <xf numFmtId="10" fontId="3" fillId="2" borderId="6" xfId="0" applyNumberFormat="1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 wrapText="1"/>
    </xf>
    <xf numFmtId="49" fontId="5" fillId="3" borderId="9" xfId="0" applyNumberFormat="1" applyFont="1" applyFill="1" applyBorder="1" applyAlignment="1" applyProtection="1">
      <alignment horizontal="center" vertical="center" wrapText="1"/>
    </xf>
    <xf numFmtId="4" fontId="5" fillId="3" borderId="9" xfId="0" applyNumberFormat="1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vertical="center"/>
    </xf>
    <xf numFmtId="4" fontId="5" fillId="3" borderId="13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left" vertical="center"/>
    </xf>
    <xf numFmtId="0" fontId="5" fillId="4" borderId="15" xfId="0" applyFont="1" applyFill="1" applyBorder="1" applyAlignment="1" applyProtection="1">
      <alignment vertical="center"/>
    </xf>
    <xf numFmtId="0" fontId="3" fillId="4" borderId="15" xfId="0" applyFont="1" applyFill="1" applyBorder="1" applyAlignment="1" applyProtection="1">
      <alignment horizontal="center" vertical="center"/>
    </xf>
    <xf numFmtId="165" fontId="7" fillId="4" borderId="16" xfId="0" applyNumberFormat="1" applyFont="1" applyFill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 wrapText="1"/>
    </xf>
    <xf numFmtId="166" fontId="9" fillId="2" borderId="17" xfId="0" applyNumberFormat="1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4" fontId="8" fillId="0" borderId="17" xfId="0" applyNumberFormat="1" applyFont="1" applyBorder="1" applyAlignment="1" applyProtection="1">
      <alignment horizontal="center" vertical="center" wrapText="1"/>
    </xf>
    <xf numFmtId="4" fontId="8" fillId="3" borderId="17" xfId="0" applyNumberFormat="1" applyFont="1" applyFill="1" applyBorder="1" applyAlignment="1" applyProtection="1">
      <alignment horizontal="center" vertical="center" wrapText="1"/>
    </xf>
    <xf numFmtId="10" fontId="8" fillId="0" borderId="17" xfId="0" applyNumberFormat="1" applyFont="1" applyBorder="1" applyAlignment="1" applyProtection="1">
      <alignment horizontal="center" vertical="center"/>
    </xf>
    <xf numFmtId="4" fontId="8" fillId="0" borderId="18" xfId="0" applyNumberFormat="1" applyFont="1" applyBorder="1" applyAlignment="1" applyProtection="1">
      <alignment horizontal="center" vertical="center"/>
    </xf>
    <xf numFmtId="4" fontId="8" fillId="0" borderId="17" xfId="0" applyNumberFormat="1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left" vertical="center" wrapText="1"/>
    </xf>
    <xf numFmtId="0" fontId="8" fillId="3" borderId="19" xfId="0" applyFont="1" applyFill="1" applyBorder="1" applyAlignment="1" applyProtection="1">
      <alignment horizontal="center" vertical="center" wrapText="1"/>
    </xf>
    <xf numFmtId="2" fontId="8" fillId="3" borderId="19" xfId="0" applyNumberFormat="1" applyFont="1" applyFill="1" applyBorder="1" applyAlignment="1" applyProtection="1">
      <alignment horizontal="center" vertical="center" wrapText="1"/>
    </xf>
    <xf numFmtId="2" fontId="8" fillId="3" borderId="20" xfId="0" applyNumberFormat="1" applyFont="1" applyFill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 wrapText="1"/>
    </xf>
    <xf numFmtId="0" fontId="3" fillId="2" borderId="19" xfId="0" applyFont="1" applyFill="1" applyBorder="1" applyAlignment="1" applyProtection="1">
      <alignment horizontal="center" vertical="center"/>
    </xf>
    <xf numFmtId="165" fontId="8" fillId="0" borderId="21" xfId="0" applyNumberFormat="1" applyFont="1" applyBorder="1" applyAlignment="1" applyProtection="1">
      <alignment horizontal="center" vertical="center"/>
    </xf>
    <xf numFmtId="165" fontId="8" fillId="0" borderId="19" xfId="0" applyNumberFormat="1" applyFont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right" vertical="center" wrapText="1"/>
    </xf>
    <xf numFmtId="0" fontId="5" fillId="4" borderId="15" xfId="0" applyFont="1" applyFill="1" applyBorder="1" applyAlignment="1" applyProtection="1">
      <alignment horizontal="right" vertical="center" wrapText="1"/>
    </xf>
    <xf numFmtId="0" fontId="10" fillId="4" borderId="15" xfId="0" applyFont="1" applyFill="1" applyBorder="1" applyAlignment="1" applyProtection="1">
      <alignment horizontal="right" vertical="center"/>
    </xf>
    <xf numFmtId="4" fontId="10" fillId="4" borderId="22" xfId="0" applyNumberFormat="1" applyFont="1" applyFill="1" applyBorder="1" applyAlignment="1" applyProtection="1">
      <alignment horizontal="center" vertical="center"/>
    </xf>
    <xf numFmtId="4" fontId="5" fillId="4" borderId="22" xfId="0" applyNumberFormat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166" fontId="9" fillId="0" borderId="19" xfId="0" applyNumberFormat="1" applyFont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left" vertical="center" wrapText="1"/>
    </xf>
    <xf numFmtId="4" fontId="8" fillId="3" borderId="19" xfId="0" applyNumberFormat="1" applyFont="1" applyFill="1" applyBorder="1" applyAlignment="1" applyProtection="1">
      <alignment horizontal="center" vertical="center" wrapText="1"/>
    </xf>
    <xf numFmtId="4" fontId="8" fillId="3" borderId="20" xfId="0" applyNumberFormat="1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center" vertical="center"/>
    </xf>
    <xf numFmtId="49" fontId="5" fillId="4" borderId="23" xfId="0" applyNumberFormat="1" applyFont="1" applyFill="1" applyBorder="1" applyAlignment="1" applyProtection="1">
      <alignment horizontal="right" vertical="center" wrapText="1"/>
    </xf>
    <xf numFmtId="49" fontId="5" fillId="4" borderId="24" xfId="0" applyNumberFormat="1" applyFont="1" applyFill="1" applyBorder="1" applyAlignment="1" applyProtection="1">
      <alignment horizontal="right" vertical="center" wrapText="1"/>
    </xf>
    <xf numFmtId="49" fontId="5" fillId="4" borderId="25" xfId="0" applyNumberFormat="1" applyFont="1" applyFill="1" applyBorder="1" applyAlignment="1" applyProtection="1">
      <alignment horizontal="right" vertical="center" wrapText="1"/>
    </xf>
    <xf numFmtId="0" fontId="5" fillId="4" borderId="24" xfId="0" applyFont="1" applyFill="1" applyBorder="1" applyAlignment="1" applyProtection="1">
      <alignment horizontal="right" vertical="center" wrapText="1"/>
    </xf>
    <xf numFmtId="0" fontId="3" fillId="4" borderId="24" xfId="0" applyFont="1" applyFill="1" applyBorder="1" applyAlignment="1" applyProtection="1">
      <alignment horizontal="center" vertical="center"/>
    </xf>
    <xf numFmtId="0" fontId="5" fillId="4" borderId="24" xfId="0" applyFont="1" applyFill="1" applyBorder="1" applyAlignment="1" applyProtection="1">
      <alignment horizontal="right" vertical="center"/>
    </xf>
    <xf numFmtId="4" fontId="5" fillId="4" borderId="26" xfId="0" applyNumberFormat="1" applyFont="1" applyFill="1" applyBorder="1" applyAlignment="1" applyProtection="1">
      <alignment horizontal="center" vertical="center"/>
    </xf>
    <xf numFmtId="49" fontId="5" fillId="4" borderId="27" xfId="0" applyNumberFormat="1" applyFont="1" applyFill="1" applyBorder="1" applyAlignment="1" applyProtection="1">
      <alignment horizontal="right" vertical="center" wrapText="1"/>
    </xf>
    <xf numFmtId="0" fontId="5" fillId="4" borderId="27" xfId="0" applyFont="1" applyFill="1" applyBorder="1" applyAlignment="1" applyProtection="1">
      <alignment horizontal="right" vertical="center" wrapText="1"/>
    </xf>
    <xf numFmtId="0" fontId="3" fillId="4" borderId="27" xfId="0" applyFont="1" applyFill="1" applyBorder="1" applyAlignment="1" applyProtection="1">
      <alignment horizontal="center" vertical="center"/>
    </xf>
    <xf numFmtId="0" fontId="5" fillId="4" borderId="27" xfId="0" applyFont="1" applyFill="1" applyBorder="1" applyAlignment="1" applyProtection="1">
      <alignment horizontal="right" vertical="center"/>
    </xf>
    <xf numFmtId="10" fontId="5" fillId="4" borderId="27" xfId="0" applyNumberFormat="1" applyFont="1" applyFill="1" applyBorder="1" applyAlignment="1" applyProtection="1">
      <alignment horizontal="center" vertical="center"/>
    </xf>
    <xf numFmtId="4" fontId="5" fillId="4" borderId="27" xfId="0" applyNumberFormat="1" applyFont="1" applyFill="1" applyBorder="1" applyAlignment="1" applyProtection="1">
      <alignment horizontal="center" vertical="center"/>
    </xf>
    <xf numFmtId="4" fontId="5" fillId="4" borderId="28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Alignment="1" applyProtection="1">
      <alignment horizontal="left" vertical="center"/>
    </xf>
    <xf numFmtId="49" fontId="5" fillId="2" borderId="0" xfId="0" applyNumberFormat="1" applyFont="1" applyFill="1" applyAlignment="1" applyProtection="1">
      <alignment horizontal="right" vertical="center" wrapText="1"/>
    </xf>
    <xf numFmtId="0" fontId="5" fillId="2" borderId="0" xfId="0" applyFont="1" applyFill="1" applyAlignment="1" applyProtection="1">
      <alignment horizontal="right" vertical="center" wrapText="1"/>
    </xf>
    <xf numFmtId="4" fontId="5" fillId="2" borderId="0" xfId="0" applyNumberFormat="1" applyFont="1" applyFill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5" borderId="0" xfId="0" applyFont="1" applyFill="1" applyAlignment="1" applyProtection="1">
      <alignment horizontal="left" vertical="center"/>
    </xf>
    <xf numFmtId="0" fontId="15" fillId="6" borderId="0" xfId="0" applyFont="1" applyFill="1" applyAlignment="1" applyProtection="1">
      <alignment vertical="center"/>
    </xf>
    <xf numFmtId="49" fontId="3" fillId="2" borderId="0" xfId="0" applyNumberFormat="1" applyFont="1" applyFill="1" applyAlignment="1" applyProtection="1">
      <alignment horizontal="left" vertical="center" wrapText="1"/>
    </xf>
    <xf numFmtId="49" fontId="12" fillId="2" borderId="0" xfId="0" applyNumberFormat="1" applyFont="1" applyFill="1" applyAlignment="1" applyProtection="1">
      <alignment horizontal="left" vertical="center" wrapText="1"/>
    </xf>
    <xf numFmtId="49" fontId="12" fillId="2" borderId="0" xfId="0" applyNumberFormat="1" applyFont="1" applyFill="1" applyAlignment="1" applyProtection="1">
      <alignment horizontal="center" vertical="center" wrapText="1"/>
    </xf>
    <xf numFmtId="0" fontId="11" fillId="2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1">
    <dxf>
      <font>
        <color rgb="FFFFFF00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247650</xdr:colOff>
      <xdr:row>1</xdr:row>
      <xdr:rowOff>285750</xdr:rowOff>
    </xdr:from>
    <xdr:ext cx="828675" cy="819151"/>
    <xdr:pic>
      <xdr:nvPicPr>
        <xdr:cNvPr id="2" name="image2.gif">
          <a:extLst>
            <a:ext uri="{FF2B5EF4-FFF2-40B4-BE49-F238E27FC236}">
              <a16:creationId xmlns:a16="http://schemas.microsoft.com/office/drawing/2014/main" id="{2B8A9B2C-ACBB-45E5-84FA-12F4676ED56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2975" y="476250"/>
          <a:ext cx="828675" cy="81915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F438F-E1E7-4198-83D6-8CA7877387CB}">
  <sheetPr>
    <tabColor rgb="FFC2D69B"/>
  </sheetPr>
  <dimension ref="B2:Y74"/>
  <sheetViews>
    <sheetView showGridLines="0" tabSelected="1" zoomScaleNormal="100" workbookViewId="0">
      <selection activeCell="G12" sqref="G12"/>
    </sheetView>
  </sheetViews>
  <sheetFormatPr defaultColWidth="12.625" defaultRowHeight="15" customHeight="1"/>
  <cols>
    <col min="1" max="1" width="2.5" style="9" customWidth="1"/>
    <col min="2" max="2" width="6.625" style="9" customWidth="1"/>
    <col min="3" max="4" width="8.625" style="9" customWidth="1"/>
    <col min="5" max="5" width="60.625" style="9" customWidth="1"/>
    <col min="6" max="6" width="6.625" style="9" customWidth="1"/>
    <col min="7" max="8" width="9.625" style="9" customWidth="1"/>
    <col min="9" max="9" width="11.625" style="9" customWidth="1"/>
    <col min="10" max="12" width="9.625" style="9" customWidth="1"/>
    <col min="13" max="13" width="10.625" style="9" customWidth="1"/>
    <col min="14" max="15" width="11.625" style="9" customWidth="1"/>
    <col min="16" max="16" width="10" style="9" customWidth="1"/>
    <col min="17" max="17" width="1.75" style="9" hidden="1" customWidth="1"/>
    <col min="18" max="18" width="7.625" style="9" hidden="1" customWidth="1"/>
    <col min="19" max="19" width="6.125" style="9" hidden="1" customWidth="1"/>
    <col min="20" max="20" width="19" style="9" customWidth="1"/>
    <col min="21" max="25" width="7.625" style="9" customWidth="1"/>
    <col min="26" max="16384" width="12.625" style="9"/>
  </cols>
  <sheetData>
    <row r="2" spans="2:25" ht="56.25" customHeight="1">
      <c r="B2" s="4" t="s">
        <v>125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7"/>
      <c r="Q2" s="7"/>
      <c r="R2" s="7"/>
      <c r="S2" s="7"/>
      <c r="T2" s="7"/>
      <c r="U2" s="7"/>
      <c r="V2" s="7"/>
      <c r="W2" s="7"/>
      <c r="X2" s="7"/>
      <c r="Y2" s="8"/>
    </row>
    <row r="3" spans="2:25" ht="56.2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7"/>
      <c r="Q3" s="7"/>
      <c r="R3" s="7"/>
      <c r="S3" s="7"/>
      <c r="T3" s="7"/>
      <c r="U3" s="7"/>
      <c r="V3" s="7"/>
      <c r="W3" s="7"/>
      <c r="X3" s="7"/>
      <c r="Y3" s="8"/>
    </row>
    <row r="4" spans="2:25" ht="22.5" customHeight="1">
      <c r="B4" s="13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5"/>
      <c r="P4" s="7"/>
      <c r="Q4" s="7"/>
      <c r="R4" s="7"/>
      <c r="S4" s="7"/>
      <c r="T4" s="7"/>
      <c r="U4" s="7"/>
      <c r="V4" s="7"/>
      <c r="W4" s="7"/>
      <c r="X4" s="7"/>
      <c r="Y4" s="8"/>
    </row>
    <row r="5" spans="2:25" ht="22.5" customHeight="1">
      <c r="B5" s="16"/>
      <c r="C5" s="17" t="s">
        <v>1</v>
      </c>
      <c r="D5" s="18" t="s">
        <v>2</v>
      </c>
      <c r="E5" s="19"/>
      <c r="F5" s="19"/>
      <c r="G5" s="19"/>
      <c r="H5" s="19"/>
      <c r="I5" s="19"/>
      <c r="J5" s="19"/>
      <c r="K5" s="19"/>
      <c r="L5" s="19"/>
      <c r="M5" s="20"/>
      <c r="N5" s="17" t="s">
        <v>3</v>
      </c>
      <c r="O5" s="21"/>
      <c r="P5" s="7"/>
      <c r="Q5" s="7"/>
      <c r="R5" s="7"/>
      <c r="S5" s="7"/>
      <c r="T5" s="7"/>
      <c r="U5" s="7"/>
      <c r="V5" s="7"/>
      <c r="W5" s="7"/>
      <c r="X5" s="7"/>
      <c r="Y5" s="8"/>
    </row>
    <row r="6" spans="2:25" ht="22.5" customHeight="1">
      <c r="B6" s="22" t="s">
        <v>4</v>
      </c>
      <c r="C6" s="19"/>
      <c r="D6" s="23" t="s">
        <v>126</v>
      </c>
      <c r="E6" s="23"/>
      <c r="F6" s="23"/>
      <c r="G6" s="23"/>
      <c r="H6" s="23"/>
      <c r="I6" s="23"/>
      <c r="J6" s="23"/>
      <c r="K6" s="23"/>
      <c r="L6" s="24"/>
      <c r="M6" s="24"/>
      <c r="N6" s="24" t="s">
        <v>5</v>
      </c>
      <c r="O6" s="25">
        <v>0.90219999999999989</v>
      </c>
      <c r="P6" s="7"/>
      <c r="Q6" s="7"/>
      <c r="R6" s="7"/>
      <c r="S6" s="7"/>
      <c r="T6" s="7"/>
      <c r="U6" s="7"/>
      <c r="V6" s="7"/>
      <c r="W6" s="7"/>
      <c r="X6" s="7"/>
      <c r="Y6" s="8"/>
    </row>
    <row r="7" spans="2:25" ht="22.5" customHeight="1">
      <c r="B7" s="26" t="s">
        <v>6</v>
      </c>
      <c r="C7" s="27"/>
      <c r="D7" s="28" t="s">
        <v>7</v>
      </c>
      <c r="E7" s="28"/>
      <c r="F7" s="28"/>
      <c r="G7" s="28"/>
      <c r="H7" s="28"/>
      <c r="I7" s="28"/>
      <c r="J7" s="28"/>
      <c r="K7" s="28"/>
      <c r="L7" s="29"/>
      <c r="M7" s="29"/>
      <c r="N7" s="29" t="s">
        <v>8</v>
      </c>
      <c r="O7" s="30">
        <v>0.51860000000000006</v>
      </c>
      <c r="P7" s="7"/>
      <c r="Q7" s="7"/>
      <c r="R7" s="7"/>
      <c r="S7" s="7"/>
      <c r="T7" s="7"/>
      <c r="U7" s="7"/>
      <c r="V7" s="7"/>
      <c r="W7" s="7"/>
      <c r="X7" s="7"/>
      <c r="Y7" s="8"/>
    </row>
    <row r="8" spans="2:25" ht="18.75" customHeight="1">
      <c r="B8" s="31" t="s">
        <v>9</v>
      </c>
      <c r="C8" s="31" t="s">
        <v>10</v>
      </c>
      <c r="D8" s="31" t="s">
        <v>11</v>
      </c>
      <c r="E8" s="32" t="s">
        <v>12</v>
      </c>
      <c r="F8" s="32" t="s">
        <v>13</v>
      </c>
      <c r="G8" s="33" t="s">
        <v>14</v>
      </c>
      <c r="H8" s="34" t="s">
        <v>15</v>
      </c>
      <c r="I8" s="34"/>
      <c r="J8" s="35"/>
      <c r="K8" s="36" t="s">
        <v>16</v>
      </c>
      <c r="L8" s="33" t="s">
        <v>17</v>
      </c>
      <c r="M8" s="34" t="s">
        <v>18</v>
      </c>
      <c r="N8" s="34"/>
      <c r="O8" s="35"/>
      <c r="P8" s="7"/>
      <c r="Q8" s="7"/>
      <c r="R8" s="7"/>
      <c r="S8" s="7"/>
      <c r="T8" s="7"/>
      <c r="U8" s="7"/>
      <c r="V8" s="7"/>
      <c r="W8" s="7"/>
      <c r="X8" s="7"/>
      <c r="Y8" s="8"/>
    </row>
    <row r="9" spans="2:25" ht="26.25" customHeight="1">
      <c r="B9" s="37"/>
      <c r="C9" s="37"/>
      <c r="D9" s="37"/>
      <c r="E9" s="37"/>
      <c r="F9" s="37"/>
      <c r="G9" s="37"/>
      <c r="H9" s="38" t="s">
        <v>19</v>
      </c>
      <c r="I9" s="38" t="s">
        <v>20</v>
      </c>
      <c r="J9" s="38" t="s">
        <v>21</v>
      </c>
      <c r="K9" s="37"/>
      <c r="L9" s="37"/>
      <c r="M9" s="38" t="s">
        <v>19</v>
      </c>
      <c r="N9" s="38" t="s">
        <v>20</v>
      </c>
      <c r="O9" s="38" t="s">
        <v>21</v>
      </c>
      <c r="P9" s="39"/>
      <c r="Q9" s="39"/>
      <c r="R9" s="39"/>
      <c r="S9" s="39"/>
      <c r="T9" s="39"/>
      <c r="U9" s="39"/>
      <c r="V9" s="39"/>
      <c r="W9" s="39"/>
      <c r="X9" s="39"/>
      <c r="Y9" s="40"/>
    </row>
    <row r="10" spans="2:25" ht="6" customHeight="1">
      <c r="B10" s="41"/>
      <c r="C10" s="42"/>
      <c r="D10" s="42"/>
      <c r="E10" s="42"/>
      <c r="F10" s="42"/>
      <c r="G10" s="42"/>
      <c r="H10" s="42"/>
      <c r="I10" s="42"/>
      <c r="J10" s="42"/>
      <c r="K10" s="7"/>
      <c r="L10" s="42"/>
      <c r="M10" s="42"/>
      <c r="N10" s="42"/>
      <c r="O10" s="43"/>
      <c r="P10" s="7"/>
      <c r="Q10" s="7"/>
      <c r="R10" s="7"/>
      <c r="S10" s="7"/>
      <c r="T10" s="7"/>
      <c r="U10" s="7"/>
      <c r="V10" s="7"/>
      <c r="W10" s="7"/>
      <c r="X10" s="7"/>
      <c r="Y10" s="8"/>
    </row>
    <row r="11" spans="2:25" ht="15" customHeight="1">
      <c r="B11" s="44">
        <v>1</v>
      </c>
      <c r="C11" s="45"/>
      <c r="D11" s="45"/>
      <c r="E11" s="46" t="s">
        <v>22</v>
      </c>
      <c r="F11" s="46"/>
      <c r="G11" s="46"/>
      <c r="H11" s="46"/>
      <c r="I11" s="46"/>
      <c r="J11" s="46"/>
      <c r="K11" s="47"/>
      <c r="L11" s="46"/>
      <c r="M11" s="46"/>
      <c r="N11" s="46"/>
      <c r="O11" s="48">
        <f>O14</f>
        <v>0</v>
      </c>
      <c r="P11" s="7"/>
      <c r="Q11" s="7"/>
      <c r="R11" s="7"/>
      <c r="S11" s="7"/>
      <c r="T11" s="7"/>
      <c r="U11" s="7"/>
      <c r="V11" s="7"/>
      <c r="W11" s="7"/>
      <c r="X11" s="7"/>
      <c r="Y11" s="8"/>
    </row>
    <row r="12" spans="2:25" ht="18.75" customHeight="1">
      <c r="B12" s="49" t="s">
        <v>23</v>
      </c>
      <c r="C12" s="50" t="s">
        <v>24</v>
      </c>
      <c r="D12" s="51" t="s">
        <v>25</v>
      </c>
      <c r="E12" s="52" t="s">
        <v>26</v>
      </c>
      <c r="F12" s="53" t="s">
        <v>27</v>
      </c>
      <c r="G12" s="1"/>
      <c r="H12" s="54">
        <v>0</v>
      </c>
      <c r="I12" s="54">
        <v>860.8</v>
      </c>
      <c r="J12" s="55">
        <f>I12+H12</f>
        <v>860.8</v>
      </c>
      <c r="K12" s="56">
        <v>0.27510000000000001</v>
      </c>
      <c r="L12" s="57">
        <f>IFERROR(IF(K12="-",ROUND(J12,2),(ROUND(J12*(1+K12),2))),"-")</f>
        <v>1097.6099999999999</v>
      </c>
      <c r="M12" s="57">
        <f>IF(($I12=0),$O12,IF(H12=0,0,IF($K12&lt;&gt;"-",IFERROR(TRUNC(TRUNC((H12*(1+$K12)),2)*$G12,2),0),IFERROR(TRUNC(H12*$G12,2),0))))</f>
        <v>0</v>
      </c>
      <c r="N12" s="57">
        <f>IF(I12=0,0,O12-M12)</f>
        <v>0</v>
      </c>
      <c r="O12" s="58">
        <f>IFERROR(ROUND(ROUND(L12,2)*ROUND(G12,2),2),0)</f>
        <v>0</v>
      </c>
      <c r="P12" s="7"/>
      <c r="Q12" s="7"/>
      <c r="R12" s="7"/>
      <c r="S12" s="7" t="b">
        <f>IF(I12=0,O12-M12)</f>
        <v>0</v>
      </c>
      <c r="T12" s="7"/>
      <c r="U12" s="7"/>
      <c r="V12" s="7"/>
      <c r="W12" s="7"/>
      <c r="X12" s="7"/>
      <c r="Y12" s="8"/>
    </row>
    <row r="13" spans="2:25" ht="6" customHeight="1">
      <c r="B13" s="59"/>
      <c r="C13" s="60"/>
      <c r="D13" s="59"/>
      <c r="E13" s="61"/>
      <c r="F13" s="62"/>
      <c r="G13" s="63"/>
      <c r="H13" s="64"/>
      <c r="I13" s="64"/>
      <c r="J13" s="65"/>
      <c r="K13" s="66"/>
      <c r="L13" s="67"/>
      <c r="M13" s="67"/>
      <c r="N13" s="67"/>
      <c r="O13" s="68"/>
      <c r="P13" s="7"/>
      <c r="Q13" s="7"/>
      <c r="R13" s="7"/>
      <c r="S13" s="7">
        <f>IF(I13=0,O13-M13)</f>
        <v>0</v>
      </c>
      <c r="T13" s="7"/>
      <c r="U13" s="7"/>
      <c r="V13" s="7"/>
      <c r="W13" s="7"/>
      <c r="X13" s="7"/>
      <c r="Y13" s="8"/>
    </row>
    <row r="14" spans="2:25" ht="15" customHeight="1">
      <c r="B14" s="69"/>
      <c r="C14" s="70"/>
      <c r="D14" s="70"/>
      <c r="E14" s="70"/>
      <c r="F14" s="70"/>
      <c r="G14" s="70"/>
      <c r="H14" s="70"/>
      <c r="I14" s="70"/>
      <c r="J14" s="70"/>
      <c r="K14" s="47"/>
      <c r="L14" s="71" t="s">
        <v>28</v>
      </c>
      <c r="M14" s="72">
        <f>SUM(M12:M13)</f>
        <v>0</v>
      </c>
      <c r="N14" s="72">
        <f>SUM(N12:N13)</f>
        <v>0</v>
      </c>
      <c r="O14" s="73">
        <f>SUM(O12:O13)</f>
        <v>0</v>
      </c>
      <c r="P14" s="7"/>
      <c r="Q14" s="7">
        <v>1</v>
      </c>
      <c r="R14" s="7"/>
      <c r="S14" s="7">
        <f>IF(I14=0,O14-M14)</f>
        <v>0</v>
      </c>
      <c r="T14" s="7"/>
      <c r="U14" s="7"/>
      <c r="V14" s="7"/>
      <c r="W14" s="7"/>
      <c r="X14" s="7"/>
      <c r="Y14" s="8"/>
    </row>
    <row r="15" spans="2:25" ht="6" customHeight="1">
      <c r="B15" s="74"/>
      <c r="C15" s="75"/>
      <c r="D15" s="76"/>
      <c r="E15" s="76"/>
      <c r="F15" s="75"/>
      <c r="G15" s="75"/>
      <c r="H15" s="75"/>
      <c r="I15" s="75"/>
      <c r="J15" s="75"/>
      <c r="K15" s="7"/>
      <c r="L15" s="75"/>
      <c r="M15" s="75"/>
      <c r="N15" s="75"/>
      <c r="O15" s="77"/>
      <c r="P15" s="7"/>
      <c r="Q15" s="7"/>
      <c r="R15" s="7"/>
      <c r="S15" s="7">
        <f>IF(I15=0,O15-M15)</f>
        <v>0</v>
      </c>
      <c r="T15" s="7"/>
      <c r="U15" s="7"/>
      <c r="V15" s="7"/>
      <c r="W15" s="7"/>
      <c r="X15" s="7"/>
      <c r="Y15" s="8"/>
    </row>
    <row r="16" spans="2:25" ht="15" customHeight="1">
      <c r="B16" s="44">
        <v>2</v>
      </c>
      <c r="C16" s="45"/>
      <c r="D16" s="45"/>
      <c r="E16" s="46" t="s">
        <v>29</v>
      </c>
      <c r="F16" s="46"/>
      <c r="G16" s="46"/>
      <c r="H16" s="46"/>
      <c r="I16" s="46"/>
      <c r="J16" s="46"/>
      <c r="K16" s="47"/>
      <c r="L16" s="46"/>
      <c r="M16" s="46"/>
      <c r="N16" s="46"/>
      <c r="O16" s="48">
        <f>O35</f>
        <v>0</v>
      </c>
      <c r="P16" s="7"/>
      <c r="Q16" s="7"/>
      <c r="R16" s="7"/>
      <c r="S16" s="7">
        <f>IF(I16=0,O16-M16)</f>
        <v>0</v>
      </c>
      <c r="T16" s="7"/>
      <c r="U16" s="7"/>
      <c r="V16" s="7"/>
      <c r="W16" s="7"/>
      <c r="X16" s="7"/>
      <c r="Y16" s="8"/>
    </row>
    <row r="17" spans="2:25" ht="26.25" customHeight="1">
      <c r="B17" s="49" t="s">
        <v>30</v>
      </c>
      <c r="C17" s="50">
        <v>97621</v>
      </c>
      <c r="D17" s="51" t="s">
        <v>31</v>
      </c>
      <c r="E17" s="52" t="s">
        <v>32</v>
      </c>
      <c r="F17" s="53" t="s">
        <v>33</v>
      </c>
      <c r="G17" s="1"/>
      <c r="H17" s="54">
        <v>62.94</v>
      </c>
      <c r="I17" s="54">
        <v>23.47</v>
      </c>
      <c r="J17" s="55">
        <f t="shared" ref="J17:J33" si="0">I17+H17</f>
        <v>86.41</v>
      </c>
      <c r="K17" s="56">
        <v>0.27510000000000001</v>
      </c>
      <c r="L17" s="57">
        <f t="shared" ref="L17:L33" si="1">IFERROR(IF(K17="-",ROUND(J17,2),(ROUND(J17*(1+K17),2))),"-")</f>
        <v>110.18</v>
      </c>
      <c r="M17" s="57">
        <f>IF(($I17=0),$O17,IF(H17=0,0,IF($K17&lt;&gt;"-",IFERROR(TRUNC(TRUNC((H17*(1+$K17)),2)*$G17,2),0),IFERROR(TRUNC(H17*$G17,2),0))))</f>
        <v>0</v>
      </c>
      <c r="N17" s="57">
        <f>IF(I17=0,0,O17-M17)</f>
        <v>0</v>
      </c>
      <c r="O17" s="58">
        <f>IFERROR(ROUND(ROUND(L17,2)*ROUND(G17,2),2),0)</f>
        <v>0</v>
      </c>
      <c r="P17" s="75"/>
      <c r="Q17" s="75"/>
      <c r="R17" s="75"/>
      <c r="S17" s="7" t="b">
        <f>IF(I17=0,O17-M17)</f>
        <v>0</v>
      </c>
      <c r="T17" s="75"/>
      <c r="U17" s="75"/>
      <c r="V17" s="75"/>
      <c r="W17" s="75"/>
      <c r="X17" s="75"/>
      <c r="Y17" s="78"/>
    </row>
    <row r="18" spans="2:25" ht="26.25" customHeight="1">
      <c r="B18" s="49" t="s">
        <v>34</v>
      </c>
      <c r="C18" s="50">
        <v>97623</v>
      </c>
      <c r="D18" s="51" t="s">
        <v>31</v>
      </c>
      <c r="E18" s="52" t="s">
        <v>35</v>
      </c>
      <c r="F18" s="53" t="s">
        <v>33</v>
      </c>
      <c r="G18" s="1"/>
      <c r="H18" s="54">
        <v>93.97</v>
      </c>
      <c r="I18" s="54">
        <v>35.04</v>
      </c>
      <c r="J18" s="55">
        <f t="shared" si="0"/>
        <v>129.01</v>
      </c>
      <c r="K18" s="56">
        <v>0.27510000000000001</v>
      </c>
      <c r="L18" s="57">
        <f t="shared" si="1"/>
        <v>164.5</v>
      </c>
      <c r="M18" s="57">
        <f>IF(($I18=0),$O18,IF(H18=0,0,IF($K18&lt;&gt;"-",IFERROR(TRUNC(TRUNC((H18*(1+$K18)),2)*$G18,2),0),IFERROR(TRUNC(H18*$G18,2),0))))</f>
        <v>0</v>
      </c>
      <c r="N18" s="57">
        <f>IF(I18=0,0,O18-M18)</f>
        <v>0</v>
      </c>
      <c r="O18" s="58">
        <f>IFERROR(ROUND(ROUND(L18,2)*ROUND(G18,2),2),0)</f>
        <v>0</v>
      </c>
      <c r="P18" s="75"/>
      <c r="Q18" s="75"/>
      <c r="R18" s="75"/>
      <c r="S18" s="7" t="b">
        <f>IF(I18=0,O18-M18)</f>
        <v>0</v>
      </c>
      <c r="T18" s="75"/>
      <c r="U18" s="75"/>
      <c r="V18" s="75"/>
      <c r="W18" s="75"/>
      <c r="X18" s="75"/>
      <c r="Y18" s="78"/>
    </row>
    <row r="19" spans="2:25" ht="26.25" customHeight="1">
      <c r="B19" s="49" t="s">
        <v>36</v>
      </c>
      <c r="C19" s="50">
        <v>97622</v>
      </c>
      <c r="D19" s="51" t="s">
        <v>31</v>
      </c>
      <c r="E19" s="52" t="s">
        <v>37</v>
      </c>
      <c r="F19" s="53" t="s">
        <v>33</v>
      </c>
      <c r="G19" s="1"/>
      <c r="H19" s="54">
        <v>30.68</v>
      </c>
      <c r="I19" s="54">
        <v>11.44</v>
      </c>
      <c r="J19" s="55">
        <f t="shared" si="0"/>
        <v>42.12</v>
      </c>
      <c r="K19" s="56">
        <v>0.27510000000000001</v>
      </c>
      <c r="L19" s="57">
        <f t="shared" si="1"/>
        <v>53.71</v>
      </c>
      <c r="M19" s="57">
        <f>IF(($I19=0),$O19,IF(H19=0,0,IF($K19&lt;&gt;"-",IFERROR(TRUNC(TRUNC((H19*(1+$K19)),2)*$G19,2),0),IFERROR(TRUNC(H19*$G19,2),0))))</f>
        <v>0</v>
      </c>
      <c r="N19" s="57">
        <f>IF(I19=0,0,O19-M19)</f>
        <v>0</v>
      </c>
      <c r="O19" s="58">
        <f>IFERROR(ROUND(ROUND(L19,2)*ROUND(G19,2),2),0)</f>
        <v>0</v>
      </c>
      <c r="P19" s="75"/>
      <c r="Q19" s="75"/>
      <c r="R19" s="75"/>
      <c r="S19" s="7" t="b">
        <f>IF(I19=0,O19-M19)</f>
        <v>0</v>
      </c>
      <c r="T19" s="75"/>
      <c r="U19" s="75"/>
      <c r="V19" s="75"/>
      <c r="W19" s="75"/>
      <c r="X19" s="75"/>
      <c r="Y19" s="78"/>
    </row>
    <row r="20" spans="2:25" ht="26.25" customHeight="1">
      <c r="B20" s="49" t="s">
        <v>38</v>
      </c>
      <c r="C20" s="50">
        <v>97624</v>
      </c>
      <c r="D20" s="51" t="s">
        <v>31</v>
      </c>
      <c r="E20" s="52" t="s">
        <v>39</v>
      </c>
      <c r="F20" s="53" t="s">
        <v>33</v>
      </c>
      <c r="G20" s="1"/>
      <c r="H20" s="54">
        <v>57.67</v>
      </c>
      <c r="I20" s="54">
        <v>21.51</v>
      </c>
      <c r="J20" s="55">
        <f t="shared" si="0"/>
        <v>79.180000000000007</v>
      </c>
      <c r="K20" s="56">
        <v>0.27510000000000001</v>
      </c>
      <c r="L20" s="57">
        <f t="shared" si="1"/>
        <v>100.96</v>
      </c>
      <c r="M20" s="57">
        <f>IF(($I20=0),$O20,IF(H20=0,0,IF($K20&lt;&gt;"-",IFERROR(TRUNC(TRUNC((H20*(1+$K20)),2)*$G20,2),0),IFERROR(TRUNC(H20*$G20,2),0))))</f>
        <v>0</v>
      </c>
      <c r="N20" s="57">
        <f>IF(I20=0,0,O20-M20)</f>
        <v>0</v>
      </c>
      <c r="O20" s="58">
        <f>IFERROR(ROUND(ROUND(L20,2)*ROUND(G20,2),2),0)</f>
        <v>0</v>
      </c>
      <c r="P20" s="75"/>
      <c r="Q20" s="75"/>
      <c r="R20" s="75"/>
      <c r="S20" s="7" t="b">
        <f>IF(I20=0,O20-M20)</f>
        <v>0</v>
      </c>
      <c r="T20" s="75"/>
      <c r="U20" s="75"/>
      <c r="V20" s="75"/>
      <c r="W20" s="75"/>
      <c r="X20" s="75"/>
      <c r="Y20" s="78"/>
    </row>
    <row r="21" spans="2:25" ht="26.25" customHeight="1">
      <c r="B21" s="49" t="s">
        <v>40</v>
      </c>
      <c r="C21" s="50">
        <v>97626</v>
      </c>
      <c r="D21" s="51" t="s">
        <v>31</v>
      </c>
      <c r="E21" s="52" t="s">
        <v>41</v>
      </c>
      <c r="F21" s="53" t="s">
        <v>33</v>
      </c>
      <c r="G21" s="1"/>
      <c r="H21" s="54">
        <v>308.3</v>
      </c>
      <c r="I21" s="54">
        <v>114.95</v>
      </c>
      <c r="J21" s="55">
        <f t="shared" si="0"/>
        <v>423.25</v>
      </c>
      <c r="K21" s="56">
        <v>0.27510000000000001</v>
      </c>
      <c r="L21" s="57">
        <f t="shared" si="1"/>
        <v>539.69000000000005</v>
      </c>
      <c r="M21" s="57">
        <f>IF(($I21=0),$O21,IF(H21=0,0,IF($K21&lt;&gt;"-",IFERROR(TRUNC(TRUNC((H21*(1+$K21)),2)*$G21,2),0),IFERROR(TRUNC(H21*$G21,2),0))))</f>
        <v>0</v>
      </c>
      <c r="N21" s="57">
        <f>IF(I21=0,0,O21-M21)</f>
        <v>0</v>
      </c>
      <c r="O21" s="58">
        <f>IFERROR(ROUND(ROUND(L21,2)*ROUND(G21,2),2),0)</f>
        <v>0</v>
      </c>
      <c r="P21" s="75"/>
      <c r="Q21" s="75"/>
      <c r="R21" s="75"/>
      <c r="S21" s="7" t="b">
        <f>IF(I21=0,O21-M21)</f>
        <v>0</v>
      </c>
      <c r="T21" s="75"/>
      <c r="U21" s="75"/>
      <c r="V21" s="75"/>
      <c r="W21" s="75"/>
      <c r="X21" s="75"/>
      <c r="Y21" s="78"/>
    </row>
    <row r="22" spans="2:25" ht="26.25" customHeight="1">
      <c r="B22" s="49" t="s">
        <v>42</v>
      </c>
      <c r="C22" s="50">
        <v>97628</v>
      </c>
      <c r="D22" s="51" t="s">
        <v>31</v>
      </c>
      <c r="E22" s="52" t="s">
        <v>43</v>
      </c>
      <c r="F22" s="53" t="s">
        <v>33</v>
      </c>
      <c r="G22" s="1"/>
      <c r="H22" s="54">
        <v>143.59</v>
      </c>
      <c r="I22" s="54">
        <v>53.54</v>
      </c>
      <c r="J22" s="55">
        <f t="shared" si="0"/>
        <v>197.13</v>
      </c>
      <c r="K22" s="56">
        <v>0.27510000000000001</v>
      </c>
      <c r="L22" s="57">
        <f t="shared" si="1"/>
        <v>251.36</v>
      </c>
      <c r="M22" s="57">
        <f>IF(($I22=0),$O22,IF(H22=0,0,IF($K22&lt;&gt;"-",IFERROR(TRUNC(TRUNC((H22*(1+$K22)),2)*$G22,2),0),IFERROR(TRUNC(H22*$G22,2),0))))</f>
        <v>0</v>
      </c>
      <c r="N22" s="57">
        <f>IF(I22=0,0,O22-M22)</f>
        <v>0</v>
      </c>
      <c r="O22" s="58">
        <f>IFERROR(ROUND(ROUND(L22,2)*ROUND(G22,2),2),0)</f>
        <v>0</v>
      </c>
      <c r="P22" s="75"/>
      <c r="Q22" s="75"/>
      <c r="R22" s="75"/>
      <c r="S22" s="7" t="b">
        <f>IF(I22=0,O22-M22)</f>
        <v>0</v>
      </c>
      <c r="T22" s="75"/>
      <c r="U22" s="75"/>
      <c r="V22" s="75"/>
      <c r="W22" s="75"/>
      <c r="X22" s="75"/>
      <c r="Y22" s="78"/>
    </row>
    <row r="23" spans="2:25" ht="26.25" customHeight="1">
      <c r="B23" s="49" t="s">
        <v>44</v>
      </c>
      <c r="C23" s="50">
        <v>97629</v>
      </c>
      <c r="D23" s="51" t="s">
        <v>31</v>
      </c>
      <c r="E23" s="52" t="s">
        <v>45</v>
      </c>
      <c r="F23" s="53" t="s">
        <v>33</v>
      </c>
      <c r="G23" s="1"/>
      <c r="H23" s="54">
        <v>59.79</v>
      </c>
      <c r="I23" s="54">
        <v>17.43</v>
      </c>
      <c r="J23" s="55">
        <f t="shared" si="0"/>
        <v>77.22</v>
      </c>
      <c r="K23" s="56">
        <v>0.27510000000000001</v>
      </c>
      <c r="L23" s="57">
        <f t="shared" si="1"/>
        <v>98.46</v>
      </c>
      <c r="M23" s="57">
        <f>IF(($I23=0),$O23,IF(H23=0,0,IF($K23&lt;&gt;"-",IFERROR(TRUNC(TRUNC((H23*(1+$K23)),2)*$G23,2),0),IFERROR(TRUNC(H23*$G23,2),0))))</f>
        <v>0</v>
      </c>
      <c r="N23" s="57">
        <f>IF(I23=0,0,O23-M23)</f>
        <v>0</v>
      </c>
      <c r="O23" s="58">
        <f>IFERROR(ROUND(ROUND(L23,2)*ROUND(G23,2),2),0)</f>
        <v>0</v>
      </c>
      <c r="P23" s="75"/>
      <c r="Q23" s="75"/>
      <c r="R23" s="75"/>
      <c r="S23" s="7" t="b">
        <f>IF(I23=0,O23-M23)</f>
        <v>0</v>
      </c>
      <c r="T23" s="75"/>
      <c r="U23" s="75"/>
      <c r="V23" s="75"/>
      <c r="W23" s="75"/>
      <c r="X23" s="75"/>
      <c r="Y23" s="78"/>
    </row>
    <row r="24" spans="2:25" ht="26.25" customHeight="1">
      <c r="B24" s="49" t="s">
        <v>46</v>
      </c>
      <c r="C24" s="50">
        <v>97625</v>
      </c>
      <c r="D24" s="51" t="s">
        <v>31</v>
      </c>
      <c r="E24" s="52" t="s">
        <v>47</v>
      </c>
      <c r="F24" s="53" t="s">
        <v>33</v>
      </c>
      <c r="G24" s="1"/>
      <c r="H24" s="54">
        <v>9.11</v>
      </c>
      <c r="I24" s="54">
        <v>36.08</v>
      </c>
      <c r="J24" s="55">
        <f t="shared" si="0"/>
        <v>45.19</v>
      </c>
      <c r="K24" s="56">
        <v>0.27510000000000001</v>
      </c>
      <c r="L24" s="57">
        <f t="shared" si="1"/>
        <v>57.62</v>
      </c>
      <c r="M24" s="57">
        <f>IF(($I24=0),$O24,IF(H24=0,0,IF($K24&lt;&gt;"-",IFERROR(TRUNC(TRUNC((H24*(1+$K24)),2)*$G24,2),0),IFERROR(TRUNC(H24*$G24,2),0))))</f>
        <v>0</v>
      </c>
      <c r="N24" s="57">
        <f>IF(I24=0,0,O24-M24)</f>
        <v>0</v>
      </c>
      <c r="O24" s="58">
        <f>IFERROR(ROUND(ROUND(L24,2)*ROUND(G24,2),2),0)</f>
        <v>0</v>
      </c>
      <c r="P24" s="75"/>
      <c r="Q24" s="75"/>
      <c r="R24" s="75"/>
      <c r="S24" s="7" t="b">
        <f>IF(I24=0,O24-M24)</f>
        <v>0</v>
      </c>
      <c r="T24" s="75"/>
      <c r="U24" s="75"/>
      <c r="V24" s="75"/>
      <c r="W24" s="75"/>
      <c r="X24" s="75"/>
      <c r="Y24" s="78"/>
    </row>
    <row r="25" spans="2:25" ht="18.75" customHeight="1">
      <c r="B25" s="49" t="s">
        <v>48</v>
      </c>
      <c r="C25" s="50" t="s">
        <v>49</v>
      </c>
      <c r="D25" s="51" t="s">
        <v>25</v>
      </c>
      <c r="E25" s="52" t="s">
        <v>50</v>
      </c>
      <c r="F25" s="53" t="s">
        <v>51</v>
      </c>
      <c r="G25" s="1"/>
      <c r="H25" s="54">
        <v>2.06</v>
      </c>
      <c r="I25" s="54">
        <v>0</v>
      </c>
      <c r="J25" s="55">
        <f t="shared" si="0"/>
        <v>2.06</v>
      </c>
      <c r="K25" s="56">
        <v>0.27510000000000001</v>
      </c>
      <c r="L25" s="57">
        <f t="shared" si="1"/>
        <v>2.63</v>
      </c>
      <c r="M25" s="57">
        <f>IF(($I25=0),$O25,IF(H25=0,0,IF($K25&lt;&gt;"-",IFERROR(TRUNC(TRUNC((H25*(1+$K25)),2)*$G25,2),0),IFERROR(TRUNC(H25*$G25,2),0))))</f>
        <v>0</v>
      </c>
      <c r="N25" s="57">
        <f>IF(I25=0,0,O25-M25)</f>
        <v>0</v>
      </c>
      <c r="O25" s="58">
        <f>IFERROR(ROUND(ROUND(L25,2)*ROUND(G25,2),2),0)</f>
        <v>0</v>
      </c>
      <c r="P25" s="75"/>
      <c r="Q25" s="75"/>
      <c r="R25" s="75"/>
      <c r="S25" s="7">
        <f>IF(I25=0,O25-M25)</f>
        <v>0</v>
      </c>
      <c r="T25" s="75"/>
      <c r="U25" s="75"/>
      <c r="V25" s="75"/>
      <c r="W25" s="75"/>
      <c r="X25" s="75"/>
      <c r="Y25" s="78"/>
    </row>
    <row r="26" spans="2:25" ht="26.25" customHeight="1">
      <c r="B26" s="49" t="s">
        <v>52</v>
      </c>
      <c r="C26" s="50">
        <v>97647</v>
      </c>
      <c r="D26" s="51" t="s">
        <v>31</v>
      </c>
      <c r="E26" s="52" t="s">
        <v>53</v>
      </c>
      <c r="F26" s="53" t="s">
        <v>51</v>
      </c>
      <c r="G26" s="1"/>
      <c r="H26" s="54">
        <v>1.92</v>
      </c>
      <c r="I26" s="54">
        <v>0.7</v>
      </c>
      <c r="J26" s="55">
        <f t="shared" si="0"/>
        <v>2.62</v>
      </c>
      <c r="K26" s="56">
        <v>0.27510000000000001</v>
      </c>
      <c r="L26" s="57">
        <f t="shared" si="1"/>
        <v>3.34</v>
      </c>
      <c r="M26" s="57">
        <f>IF(($I26=0),$O26,IF(H26=0,0,IF($K26&lt;&gt;"-",IFERROR(TRUNC(TRUNC((H26*(1+$K26)),2)*$G26,2),0),IFERROR(TRUNC(H26*$G26,2),0))))</f>
        <v>0</v>
      </c>
      <c r="N26" s="57">
        <f>IF(I26=0,0,O26-M26)</f>
        <v>0</v>
      </c>
      <c r="O26" s="58">
        <f>IFERROR(ROUND(ROUND(L26,2)*ROUND(G26,2),2),0)</f>
        <v>0</v>
      </c>
      <c r="P26" s="75"/>
      <c r="Q26" s="75"/>
      <c r="R26" s="75"/>
      <c r="S26" s="7" t="b">
        <f>IF(I26=0,O26-M26)</f>
        <v>0</v>
      </c>
      <c r="T26" s="75"/>
      <c r="U26" s="75"/>
      <c r="V26" s="75"/>
      <c r="W26" s="75"/>
      <c r="X26" s="75"/>
      <c r="Y26" s="78"/>
    </row>
    <row r="27" spans="2:25" ht="26.25" customHeight="1">
      <c r="B27" s="49" t="s">
        <v>54</v>
      </c>
      <c r="C27" s="50">
        <v>97650</v>
      </c>
      <c r="D27" s="51" t="s">
        <v>31</v>
      </c>
      <c r="E27" s="52" t="s">
        <v>55</v>
      </c>
      <c r="F27" s="53" t="s">
        <v>51</v>
      </c>
      <c r="G27" s="1"/>
      <c r="H27" s="54">
        <v>4.1500000000000004</v>
      </c>
      <c r="I27" s="54">
        <v>1.49</v>
      </c>
      <c r="J27" s="55">
        <f t="shared" si="0"/>
        <v>5.6400000000000006</v>
      </c>
      <c r="K27" s="56">
        <v>0.27510000000000001</v>
      </c>
      <c r="L27" s="57">
        <f t="shared" si="1"/>
        <v>7.19</v>
      </c>
      <c r="M27" s="57">
        <f>IF(($I27=0),$O27,IF(H27=0,0,IF($K27&lt;&gt;"-",IFERROR(TRUNC(TRUNC((H27*(1+$K27)),2)*$G27,2),0),IFERROR(TRUNC(H27*$G27,2),0))))</f>
        <v>0</v>
      </c>
      <c r="N27" s="57">
        <f>IF(I27=0,0,O27-M27)</f>
        <v>0</v>
      </c>
      <c r="O27" s="58">
        <f>IFERROR(ROUND(ROUND(L27,2)*ROUND(G27,2),2),0)</f>
        <v>0</v>
      </c>
      <c r="P27" s="75"/>
      <c r="Q27" s="75"/>
      <c r="R27" s="75"/>
      <c r="S27" s="7" t="b">
        <f>IF(I27=0,O27-M27)</f>
        <v>0</v>
      </c>
      <c r="T27" s="75"/>
      <c r="U27" s="75"/>
      <c r="V27" s="75"/>
      <c r="W27" s="75"/>
      <c r="X27" s="75"/>
      <c r="Y27" s="78"/>
    </row>
    <row r="28" spans="2:25" ht="26.25" customHeight="1">
      <c r="B28" s="49" t="s">
        <v>56</v>
      </c>
      <c r="C28" s="50">
        <v>97651</v>
      </c>
      <c r="D28" s="51" t="s">
        <v>31</v>
      </c>
      <c r="E28" s="52" t="s">
        <v>57</v>
      </c>
      <c r="F28" s="53" t="s">
        <v>27</v>
      </c>
      <c r="G28" s="1"/>
      <c r="H28" s="54">
        <v>45.18</v>
      </c>
      <c r="I28" s="54">
        <v>16.309999999999999</v>
      </c>
      <c r="J28" s="55">
        <f t="shared" si="0"/>
        <v>61.489999999999995</v>
      </c>
      <c r="K28" s="56">
        <v>0.27510000000000001</v>
      </c>
      <c r="L28" s="57">
        <f t="shared" si="1"/>
        <v>78.41</v>
      </c>
      <c r="M28" s="57">
        <f>IF(($I28=0),$O28,IF(H28=0,0,IF($K28&lt;&gt;"-",IFERROR(TRUNC(TRUNC((H28*(1+$K28)),2)*$G28,2),0),IFERROR(TRUNC(H28*$G28,2),0))))</f>
        <v>0</v>
      </c>
      <c r="N28" s="57">
        <f>IF(I28=0,0,O28-M28)</f>
        <v>0</v>
      </c>
      <c r="O28" s="58">
        <f>IFERROR(ROUND(ROUND(L28,2)*ROUND(G28,2),2),0)</f>
        <v>0</v>
      </c>
      <c r="P28" s="75"/>
      <c r="Q28" s="75"/>
      <c r="R28" s="75"/>
      <c r="S28" s="7" t="b">
        <f>IF(I28=0,O28-M28)</f>
        <v>0</v>
      </c>
      <c r="T28" s="75"/>
      <c r="U28" s="75"/>
      <c r="V28" s="75"/>
      <c r="W28" s="75"/>
      <c r="X28" s="75"/>
      <c r="Y28" s="78"/>
    </row>
    <row r="29" spans="2:25" ht="18.75" customHeight="1">
      <c r="B29" s="49" t="s">
        <v>58</v>
      </c>
      <c r="C29" s="50" t="s">
        <v>59</v>
      </c>
      <c r="D29" s="51" t="s">
        <v>25</v>
      </c>
      <c r="E29" s="52" t="s">
        <v>60</v>
      </c>
      <c r="F29" s="53" t="s">
        <v>61</v>
      </c>
      <c r="G29" s="1"/>
      <c r="H29" s="54">
        <v>2.06</v>
      </c>
      <c r="I29" s="54">
        <v>0</v>
      </c>
      <c r="J29" s="55">
        <f t="shared" si="0"/>
        <v>2.06</v>
      </c>
      <c r="K29" s="56">
        <v>0.27510000000000001</v>
      </c>
      <c r="L29" s="57">
        <f t="shared" si="1"/>
        <v>2.63</v>
      </c>
      <c r="M29" s="57">
        <f>IF(($I29=0),$O29,IF(H29=0,0,IF($K29&lt;&gt;"-",IFERROR(TRUNC(TRUNC((H29*(1+$K29)),2)*$G29,2),0),IFERROR(TRUNC(H29*$G29,2),0))))</f>
        <v>0</v>
      </c>
      <c r="N29" s="57">
        <f>IF(I29=0,0,O29-M29)</f>
        <v>0</v>
      </c>
      <c r="O29" s="58">
        <f>IFERROR(ROUND(ROUND(L29,2)*ROUND(G29,2),2),0)</f>
        <v>0</v>
      </c>
      <c r="P29" s="75"/>
      <c r="Q29" s="75"/>
      <c r="R29" s="75"/>
      <c r="S29" s="7">
        <f>IF(I29=0,O29-M29)</f>
        <v>0</v>
      </c>
      <c r="T29" s="75"/>
      <c r="U29" s="75"/>
      <c r="V29" s="75"/>
      <c r="W29" s="75"/>
      <c r="X29" s="75"/>
      <c r="Y29" s="78"/>
    </row>
    <row r="30" spans="2:25" ht="18.75" customHeight="1">
      <c r="B30" s="49" t="s">
        <v>62</v>
      </c>
      <c r="C30" s="50" t="s">
        <v>63</v>
      </c>
      <c r="D30" s="51" t="s">
        <v>25</v>
      </c>
      <c r="E30" s="52" t="s">
        <v>64</v>
      </c>
      <c r="F30" s="53" t="s">
        <v>61</v>
      </c>
      <c r="G30" s="1"/>
      <c r="H30" s="54">
        <v>2.5499999999999998</v>
      </c>
      <c r="I30" s="54">
        <v>0</v>
      </c>
      <c r="J30" s="55">
        <f t="shared" si="0"/>
        <v>2.5499999999999998</v>
      </c>
      <c r="K30" s="56">
        <v>0.27510000000000001</v>
      </c>
      <c r="L30" s="57">
        <f t="shared" si="1"/>
        <v>3.25</v>
      </c>
      <c r="M30" s="57">
        <f>IF(($I30=0),$O30,IF(H30=0,0,IF($K30&lt;&gt;"-",IFERROR(TRUNC(TRUNC((H30*(1+$K30)),2)*$G30,2),0),IFERROR(TRUNC(H30*$G30,2),0))))</f>
        <v>0</v>
      </c>
      <c r="N30" s="57">
        <f>IF(I30=0,0,O30-M30)</f>
        <v>0</v>
      </c>
      <c r="O30" s="58">
        <f>IFERROR(ROUND(ROUND(L30,2)*ROUND(G30,2),2),0)</f>
        <v>0</v>
      </c>
      <c r="P30" s="75"/>
      <c r="Q30" s="75"/>
      <c r="R30" s="75"/>
      <c r="S30" s="7">
        <f>IF(I30=0,O30-M30)</f>
        <v>0</v>
      </c>
      <c r="T30" s="75"/>
      <c r="U30" s="75"/>
      <c r="V30" s="75"/>
      <c r="W30" s="75"/>
      <c r="X30" s="75"/>
      <c r="Y30" s="78"/>
    </row>
    <row r="31" spans="2:25" ht="18.75" customHeight="1">
      <c r="B31" s="49" t="s">
        <v>65</v>
      </c>
      <c r="C31" s="50" t="s">
        <v>66</v>
      </c>
      <c r="D31" s="51" t="s">
        <v>25</v>
      </c>
      <c r="E31" s="52" t="s">
        <v>67</v>
      </c>
      <c r="F31" s="53" t="s">
        <v>61</v>
      </c>
      <c r="G31" s="1"/>
      <c r="H31" s="54">
        <v>3.23</v>
      </c>
      <c r="I31" s="54">
        <v>0</v>
      </c>
      <c r="J31" s="55">
        <f t="shared" si="0"/>
        <v>3.23</v>
      </c>
      <c r="K31" s="56">
        <v>0.27510000000000001</v>
      </c>
      <c r="L31" s="57">
        <f t="shared" si="1"/>
        <v>4.12</v>
      </c>
      <c r="M31" s="57">
        <f>IF(($I31=0),$O31,IF(H31=0,0,IF($K31&lt;&gt;"-",IFERROR(TRUNC(TRUNC((H31*(1+$K31)),2)*$G31,2),0),IFERROR(TRUNC(H31*$G31,2),0))))</f>
        <v>0</v>
      </c>
      <c r="N31" s="57">
        <f>IF(I31=0,0,O31-M31)</f>
        <v>0</v>
      </c>
      <c r="O31" s="58">
        <f>IFERROR(ROUND(ROUND(L31,2)*ROUND(G31,2),2),0)</f>
        <v>0</v>
      </c>
      <c r="P31" s="75"/>
      <c r="Q31" s="75"/>
      <c r="R31" s="75"/>
      <c r="S31" s="7">
        <f>IF(I31=0,O31-M31)</f>
        <v>0</v>
      </c>
      <c r="T31" s="75"/>
      <c r="U31" s="75"/>
      <c r="V31" s="75"/>
      <c r="W31" s="75"/>
      <c r="X31" s="75"/>
      <c r="Y31" s="78"/>
    </row>
    <row r="32" spans="2:25" ht="18.75" customHeight="1">
      <c r="B32" s="49" t="s">
        <v>68</v>
      </c>
      <c r="C32" s="50" t="s">
        <v>69</v>
      </c>
      <c r="D32" s="51" t="s">
        <v>25</v>
      </c>
      <c r="E32" s="52" t="s">
        <v>70</v>
      </c>
      <c r="F32" s="53" t="s">
        <v>61</v>
      </c>
      <c r="G32" s="1"/>
      <c r="H32" s="54">
        <v>2.41</v>
      </c>
      <c r="I32" s="54">
        <v>0</v>
      </c>
      <c r="J32" s="55">
        <f t="shared" si="0"/>
        <v>2.41</v>
      </c>
      <c r="K32" s="56">
        <v>0.27510000000000001</v>
      </c>
      <c r="L32" s="57">
        <f t="shared" si="1"/>
        <v>3.07</v>
      </c>
      <c r="M32" s="57">
        <f>IF(($I32=0),$O32,IF(H32=0,0,IF($K32&lt;&gt;"-",IFERROR(TRUNC(TRUNC((H32*(1+$K32)),2)*$G32,2),0),IFERROR(TRUNC(H32*$G32,2),0))))</f>
        <v>0</v>
      </c>
      <c r="N32" s="57">
        <f>IF(I32=0,0,O32-M32)</f>
        <v>0</v>
      </c>
      <c r="O32" s="58">
        <f>IFERROR(ROUND(ROUND(L32,2)*ROUND(G32,2),2),0)</f>
        <v>0</v>
      </c>
      <c r="P32" s="75"/>
      <c r="Q32" s="75"/>
      <c r="R32" s="75"/>
      <c r="S32" s="7">
        <f>IF(I32=0,O32-M32)</f>
        <v>0</v>
      </c>
      <c r="T32" s="75"/>
      <c r="U32" s="75"/>
      <c r="V32" s="75"/>
      <c r="W32" s="75"/>
      <c r="X32" s="75"/>
      <c r="Y32" s="78"/>
    </row>
    <row r="33" spans="2:25" ht="18.75" customHeight="1">
      <c r="B33" s="49" t="s">
        <v>71</v>
      </c>
      <c r="C33" s="50" t="s">
        <v>72</v>
      </c>
      <c r="D33" s="51" t="s">
        <v>25</v>
      </c>
      <c r="E33" s="52" t="s">
        <v>73</v>
      </c>
      <c r="F33" s="53" t="s">
        <v>61</v>
      </c>
      <c r="G33" s="1"/>
      <c r="H33" s="54">
        <v>7.39</v>
      </c>
      <c r="I33" s="54">
        <v>0</v>
      </c>
      <c r="J33" s="55">
        <f t="shared" si="0"/>
        <v>7.39</v>
      </c>
      <c r="K33" s="56">
        <v>0.27510000000000001</v>
      </c>
      <c r="L33" s="57">
        <f t="shared" si="1"/>
        <v>9.42</v>
      </c>
      <c r="M33" s="57">
        <f>IF(($I33=0),$O33,IF(H33=0,0,IF($K33&lt;&gt;"-",IFERROR(TRUNC(TRUNC((H33*(1+$K33)),2)*$G33,2),0),IFERROR(TRUNC(H33*$G33,2),0))))</f>
        <v>0</v>
      </c>
      <c r="N33" s="57">
        <f>IF(I33=0,0,O33-M33)</f>
        <v>0</v>
      </c>
      <c r="O33" s="58">
        <f>IFERROR(ROUND(ROUND(L33,2)*ROUND(G33,2),2),0)</f>
        <v>0</v>
      </c>
      <c r="P33" s="75"/>
      <c r="Q33" s="75"/>
      <c r="R33" s="75"/>
      <c r="S33" s="7">
        <f>IF(I33=0,O33-M33)</f>
        <v>0</v>
      </c>
      <c r="T33" s="75"/>
      <c r="U33" s="75"/>
      <c r="V33" s="75"/>
      <c r="W33" s="75"/>
      <c r="X33" s="75"/>
      <c r="Y33" s="78"/>
    </row>
    <row r="34" spans="2:25" ht="6" customHeight="1">
      <c r="B34" s="60"/>
      <c r="C34" s="60"/>
      <c r="D34" s="79"/>
      <c r="E34" s="80"/>
      <c r="F34" s="60"/>
      <c r="G34" s="81"/>
      <c r="H34" s="82"/>
      <c r="I34" s="82"/>
      <c r="J34" s="65"/>
      <c r="K34" s="83"/>
      <c r="L34" s="67"/>
      <c r="M34" s="67"/>
      <c r="N34" s="67"/>
      <c r="O34" s="68"/>
      <c r="P34" s="75"/>
      <c r="Q34" s="75"/>
      <c r="R34" s="75"/>
      <c r="S34" s="7">
        <f>IF(I34=0,O34-M34)</f>
        <v>0</v>
      </c>
      <c r="T34" s="75"/>
      <c r="U34" s="75"/>
      <c r="V34" s="75"/>
      <c r="W34" s="75"/>
      <c r="X34" s="75"/>
      <c r="Y34" s="78"/>
    </row>
    <row r="35" spans="2:25" ht="15" customHeight="1">
      <c r="B35" s="69"/>
      <c r="C35" s="70"/>
      <c r="D35" s="70"/>
      <c r="E35" s="70"/>
      <c r="F35" s="70"/>
      <c r="G35" s="70"/>
      <c r="H35" s="70"/>
      <c r="I35" s="70"/>
      <c r="J35" s="70"/>
      <c r="K35" s="47"/>
      <c r="L35" s="71" t="s">
        <v>74</v>
      </c>
      <c r="M35" s="72">
        <f>SUM(M17:M34)</f>
        <v>0</v>
      </c>
      <c r="N35" s="72">
        <f>SUM(N17:N34)</f>
        <v>0</v>
      </c>
      <c r="O35" s="73">
        <f>SUM(O17:O34)</f>
        <v>0</v>
      </c>
      <c r="P35" s="7"/>
      <c r="Q35" s="7">
        <v>1</v>
      </c>
      <c r="R35" s="7"/>
      <c r="S35" s="7">
        <f>IF(I35=0,O35-M35)</f>
        <v>0</v>
      </c>
      <c r="T35" s="7"/>
      <c r="U35" s="7"/>
      <c r="V35" s="7"/>
      <c r="W35" s="7"/>
      <c r="X35" s="7"/>
      <c r="Y35" s="8"/>
    </row>
    <row r="36" spans="2:25" ht="6" customHeight="1">
      <c r="B36" s="74"/>
      <c r="C36" s="75"/>
      <c r="D36" s="76"/>
      <c r="E36" s="76"/>
      <c r="F36" s="75"/>
      <c r="G36" s="75"/>
      <c r="H36" s="75"/>
      <c r="I36" s="75"/>
      <c r="J36" s="75"/>
      <c r="K36" s="7"/>
      <c r="L36" s="75"/>
      <c r="M36" s="75"/>
      <c r="N36" s="75"/>
      <c r="O36" s="77"/>
      <c r="P36" s="7"/>
      <c r="Q36" s="7"/>
      <c r="R36" s="7"/>
      <c r="S36" s="7">
        <f>IF(I36=0,O36-M36)</f>
        <v>0</v>
      </c>
      <c r="T36" s="7"/>
      <c r="U36" s="7"/>
      <c r="V36" s="7"/>
      <c r="W36" s="7"/>
      <c r="X36" s="7"/>
      <c r="Y36" s="8"/>
    </row>
    <row r="37" spans="2:25" ht="15" customHeight="1">
      <c r="B37" s="44">
        <v>3</v>
      </c>
      <c r="C37" s="45"/>
      <c r="D37" s="45"/>
      <c r="E37" s="46" t="s">
        <v>75</v>
      </c>
      <c r="F37" s="46"/>
      <c r="G37" s="46"/>
      <c r="H37" s="46"/>
      <c r="I37" s="46"/>
      <c r="J37" s="46"/>
      <c r="K37" s="47"/>
      <c r="L37" s="46"/>
      <c r="M37" s="46"/>
      <c r="N37" s="46"/>
      <c r="O37" s="48">
        <f>O47</f>
        <v>0</v>
      </c>
      <c r="P37" s="7"/>
      <c r="Q37" s="7"/>
      <c r="R37" s="7"/>
      <c r="S37" s="7">
        <f>IF(I37=0,O37-M37)</f>
        <v>0</v>
      </c>
      <c r="T37" s="7"/>
      <c r="U37" s="7"/>
      <c r="V37" s="7"/>
      <c r="W37" s="7"/>
      <c r="X37" s="7"/>
      <c r="Y37" s="8"/>
    </row>
    <row r="38" spans="2:25" ht="41.25" customHeight="1">
      <c r="B38" s="49" t="s">
        <v>76</v>
      </c>
      <c r="C38" s="50" t="s">
        <v>77</v>
      </c>
      <c r="D38" s="51" t="s">
        <v>25</v>
      </c>
      <c r="E38" s="52" t="s">
        <v>78</v>
      </c>
      <c r="F38" s="53" t="s">
        <v>79</v>
      </c>
      <c r="G38" s="1"/>
      <c r="H38" s="54">
        <v>16.190000000000001</v>
      </c>
      <c r="I38" s="54">
        <v>113.75</v>
      </c>
      <c r="J38" s="55">
        <f t="shared" ref="J38:J45" si="2">I38+H38</f>
        <v>129.94</v>
      </c>
      <c r="K38" s="56">
        <v>0.27510000000000001</v>
      </c>
      <c r="L38" s="57">
        <f t="shared" ref="L38:L45" si="3">IFERROR(IF(K38="-",ROUND(J38,2),(ROUND(J38*(1+K38),2))),"-")</f>
        <v>165.69</v>
      </c>
      <c r="M38" s="57">
        <f>IF(($I38=0),$O38,IF(H38=0,0,IF($K38&lt;&gt;"-",IFERROR(TRUNC(TRUNC((H38*(1+$K38)),2)*$G38,2),0),IFERROR(TRUNC(H38*$G38,2),0))))</f>
        <v>0</v>
      </c>
      <c r="N38" s="57">
        <f>IF(I38=0,0,O38-M38)</f>
        <v>0</v>
      </c>
      <c r="O38" s="58">
        <f>IFERROR(ROUND(ROUND(L38,2)*ROUND(G38,2),2),0)</f>
        <v>0</v>
      </c>
      <c r="P38" s="75"/>
      <c r="Q38" s="75"/>
      <c r="R38" s="75"/>
      <c r="S38" s="7" t="b">
        <f>IF(I38=0,O38-M38)</f>
        <v>0</v>
      </c>
      <c r="T38" s="75"/>
      <c r="U38" s="75"/>
      <c r="V38" s="75"/>
      <c r="W38" s="75"/>
      <c r="X38" s="75"/>
      <c r="Y38" s="78"/>
    </row>
    <row r="39" spans="2:25" ht="26.25" customHeight="1">
      <c r="B39" s="49" t="s">
        <v>80</v>
      </c>
      <c r="C39" s="50" t="s">
        <v>81</v>
      </c>
      <c r="D39" s="51" t="s">
        <v>25</v>
      </c>
      <c r="E39" s="52" t="s">
        <v>82</v>
      </c>
      <c r="F39" s="53" t="s">
        <v>79</v>
      </c>
      <c r="G39" s="1"/>
      <c r="H39" s="54">
        <v>21.14</v>
      </c>
      <c r="I39" s="54">
        <v>150.57</v>
      </c>
      <c r="J39" s="55">
        <f t="shared" si="2"/>
        <v>171.70999999999998</v>
      </c>
      <c r="K39" s="56">
        <v>0.27510000000000001</v>
      </c>
      <c r="L39" s="57">
        <f t="shared" si="3"/>
        <v>218.95</v>
      </c>
      <c r="M39" s="57">
        <f>IF(($I39=0),$O39,IF(H39=0,0,IF($K39&lt;&gt;"-",IFERROR(TRUNC(TRUNC((H39*(1+$K39)),2)*$G39,2),0),IFERROR(TRUNC(H39*$G39,2),0))))</f>
        <v>0</v>
      </c>
      <c r="N39" s="57">
        <f>IF(I39=0,0,O39-M39)</f>
        <v>0</v>
      </c>
      <c r="O39" s="58">
        <f>IFERROR(ROUND(ROUND(L39,2)*ROUND(G39,2),2),0)</f>
        <v>0</v>
      </c>
      <c r="P39" s="75"/>
      <c r="Q39" s="75"/>
      <c r="R39" s="75"/>
      <c r="S39" s="7" t="b">
        <f>IF(I39=0,O39-M39)</f>
        <v>0</v>
      </c>
      <c r="T39" s="75"/>
      <c r="U39" s="75"/>
      <c r="V39" s="75"/>
      <c r="W39" s="75"/>
      <c r="X39" s="75"/>
      <c r="Y39" s="78"/>
    </row>
    <row r="40" spans="2:25" ht="18.75" customHeight="1">
      <c r="B40" s="49" t="s">
        <v>83</v>
      </c>
      <c r="C40" s="50" t="s">
        <v>84</v>
      </c>
      <c r="D40" s="51" t="s">
        <v>25</v>
      </c>
      <c r="E40" s="52" t="s">
        <v>85</v>
      </c>
      <c r="F40" s="53" t="s">
        <v>33</v>
      </c>
      <c r="G40" s="1"/>
      <c r="H40" s="54">
        <v>11.25</v>
      </c>
      <c r="I40" s="54">
        <v>0</v>
      </c>
      <c r="J40" s="55">
        <f t="shared" si="2"/>
        <v>11.25</v>
      </c>
      <c r="K40" s="56">
        <v>0.27510000000000001</v>
      </c>
      <c r="L40" s="57">
        <f t="shared" si="3"/>
        <v>14.34</v>
      </c>
      <c r="M40" s="57">
        <f>IF(($I40=0),$O40,IF(H40=0,0,IF($K40&lt;&gt;"-",IFERROR(TRUNC(TRUNC((H40*(1+$K40)),2)*$G40,2),0),IFERROR(TRUNC(H40*$G40,2),0))))</f>
        <v>0</v>
      </c>
      <c r="N40" s="57">
        <f>IF(I40=0,0,O40-M40)</f>
        <v>0</v>
      </c>
      <c r="O40" s="58">
        <f>IFERROR(ROUND(ROUND(L40,2)*ROUND(G40,2),2),0)</f>
        <v>0</v>
      </c>
      <c r="P40" s="75"/>
      <c r="Q40" s="75"/>
      <c r="R40" s="75"/>
      <c r="S40" s="7">
        <f>IF(I40=0,O40-M40)</f>
        <v>0</v>
      </c>
      <c r="T40" s="75"/>
      <c r="U40" s="75"/>
      <c r="V40" s="75"/>
      <c r="W40" s="75"/>
      <c r="X40" s="75"/>
      <c r="Y40" s="78"/>
    </row>
    <row r="41" spans="2:25" ht="41.25" customHeight="1">
      <c r="B41" s="49" t="s">
        <v>86</v>
      </c>
      <c r="C41" s="50">
        <v>100973</v>
      </c>
      <c r="D41" s="51" t="s">
        <v>31</v>
      </c>
      <c r="E41" s="52" t="s">
        <v>87</v>
      </c>
      <c r="F41" s="53" t="s">
        <v>33</v>
      </c>
      <c r="G41" s="1"/>
      <c r="H41" s="54">
        <v>1.29</v>
      </c>
      <c r="I41" s="54">
        <v>5.93</v>
      </c>
      <c r="J41" s="55">
        <f t="shared" si="2"/>
        <v>7.22</v>
      </c>
      <c r="K41" s="56">
        <v>0.27510000000000001</v>
      </c>
      <c r="L41" s="57">
        <f t="shared" si="3"/>
        <v>9.2100000000000009</v>
      </c>
      <c r="M41" s="57">
        <f>IF(($I41=0),$O41,IF(H41=0,0,IF($K41&lt;&gt;"-",IFERROR(TRUNC(TRUNC((H41*(1+$K41)),2)*$G41,2),0),IFERROR(TRUNC(H41*$G41,2),0))))</f>
        <v>0</v>
      </c>
      <c r="N41" s="57">
        <f>IF(I41=0,0,O41-M41)</f>
        <v>0</v>
      </c>
      <c r="O41" s="58">
        <f>IFERROR(ROUND(ROUND(L41,2)*ROUND(G41,2),2),0)</f>
        <v>0</v>
      </c>
      <c r="P41" s="75"/>
      <c r="Q41" s="75"/>
      <c r="R41" s="75"/>
      <c r="S41" s="7" t="b">
        <f>IF(I41=0,O41-M41)</f>
        <v>0</v>
      </c>
      <c r="T41" s="75"/>
      <c r="U41" s="75"/>
      <c r="V41" s="75"/>
      <c r="W41" s="75"/>
      <c r="X41" s="75"/>
      <c r="Y41" s="78"/>
    </row>
    <row r="42" spans="2:25" ht="33.75" customHeight="1">
      <c r="B42" s="49" t="s">
        <v>88</v>
      </c>
      <c r="C42" s="50">
        <v>97914</v>
      </c>
      <c r="D42" s="51" t="s">
        <v>31</v>
      </c>
      <c r="E42" s="52" t="s">
        <v>89</v>
      </c>
      <c r="F42" s="53" t="s">
        <v>90</v>
      </c>
      <c r="G42" s="1"/>
      <c r="H42" s="54">
        <v>0.31</v>
      </c>
      <c r="I42" s="54">
        <v>2.04</v>
      </c>
      <c r="J42" s="55">
        <f t="shared" si="2"/>
        <v>2.35</v>
      </c>
      <c r="K42" s="56">
        <v>0.27510000000000001</v>
      </c>
      <c r="L42" s="57">
        <f t="shared" si="3"/>
        <v>3</v>
      </c>
      <c r="M42" s="57">
        <f>IF(($I42=0),$O42,IF(H42=0,0,IF($K42&lt;&gt;"-",IFERROR(TRUNC(TRUNC((H42*(1+$K42)),2)*$G42,2),0),IFERROR(TRUNC(H42*$G42,2),0))))</f>
        <v>0</v>
      </c>
      <c r="N42" s="57">
        <f>IF(I42=0,0,O42-M42)</f>
        <v>0</v>
      </c>
      <c r="O42" s="58">
        <f>IFERROR(ROUND(ROUND(L42,2)*ROUND(G42,2),2),0)</f>
        <v>0</v>
      </c>
      <c r="P42" s="75"/>
      <c r="Q42" s="75"/>
      <c r="R42" s="75"/>
      <c r="S42" s="7" t="b">
        <f>IF(I42=0,O42-M42)</f>
        <v>0</v>
      </c>
      <c r="T42" s="75"/>
      <c r="U42" s="75"/>
      <c r="V42" s="75"/>
      <c r="W42" s="75"/>
      <c r="X42" s="75"/>
      <c r="Y42" s="78"/>
    </row>
    <row r="43" spans="2:25" ht="41.25" customHeight="1">
      <c r="B43" s="49" t="s">
        <v>91</v>
      </c>
      <c r="C43" s="50">
        <v>100974</v>
      </c>
      <c r="D43" s="51" t="s">
        <v>31</v>
      </c>
      <c r="E43" s="52" t="s">
        <v>92</v>
      </c>
      <c r="F43" s="53" t="s">
        <v>33</v>
      </c>
      <c r="G43" s="1"/>
      <c r="H43" s="54">
        <v>0.96</v>
      </c>
      <c r="I43" s="54">
        <v>5.99</v>
      </c>
      <c r="J43" s="55">
        <f t="shared" si="2"/>
        <v>6.95</v>
      </c>
      <c r="K43" s="56">
        <v>0.27510000000000001</v>
      </c>
      <c r="L43" s="57">
        <f t="shared" si="3"/>
        <v>8.86</v>
      </c>
      <c r="M43" s="57">
        <f>IF(($I43=0),$O43,IF(H43=0,0,IF($K43&lt;&gt;"-",IFERROR(TRUNC(TRUNC((H43*(1+$K43)),2)*$G43,2),0),IFERROR(TRUNC(H43*$G43,2),0))))</f>
        <v>0</v>
      </c>
      <c r="N43" s="57">
        <f>IF(I43=0,0,O43-M43)</f>
        <v>0</v>
      </c>
      <c r="O43" s="58">
        <f>IFERROR(ROUND(ROUND(L43,2)*ROUND(G43,2),2),0)</f>
        <v>0</v>
      </c>
      <c r="P43" s="75"/>
      <c r="Q43" s="75"/>
      <c r="R43" s="75"/>
      <c r="S43" s="7" t="b">
        <f>IF(I43=0,O43-M43)</f>
        <v>0</v>
      </c>
      <c r="T43" s="75"/>
      <c r="U43" s="75"/>
      <c r="V43" s="75"/>
      <c r="W43" s="75"/>
      <c r="X43" s="75"/>
      <c r="Y43" s="78"/>
    </row>
    <row r="44" spans="2:25" ht="33.75" customHeight="1">
      <c r="B44" s="49" t="s">
        <v>93</v>
      </c>
      <c r="C44" s="50">
        <v>95875</v>
      </c>
      <c r="D44" s="51" t="s">
        <v>31</v>
      </c>
      <c r="E44" s="52" t="s">
        <v>94</v>
      </c>
      <c r="F44" s="53" t="s">
        <v>90</v>
      </c>
      <c r="G44" s="1"/>
      <c r="H44" s="54">
        <v>0.18</v>
      </c>
      <c r="I44" s="54">
        <v>1.79</v>
      </c>
      <c r="J44" s="55">
        <f t="shared" si="2"/>
        <v>1.97</v>
      </c>
      <c r="K44" s="56">
        <v>0.27510000000000001</v>
      </c>
      <c r="L44" s="57">
        <f t="shared" si="3"/>
        <v>2.5099999999999998</v>
      </c>
      <c r="M44" s="57">
        <f>IF(($I44=0),$O44,IF(H44=0,0,IF($K44&lt;&gt;"-",IFERROR(TRUNC(TRUNC((H44*(1+$K44)),2)*$G44,2),0),IFERROR(TRUNC(H44*$G44,2),0))))</f>
        <v>0</v>
      </c>
      <c r="N44" s="57">
        <f>IF(I44=0,0,O44-M44)</f>
        <v>0</v>
      </c>
      <c r="O44" s="58">
        <f>IFERROR(ROUND(ROUND(L44,2)*ROUND(G44,2),2),0)</f>
        <v>0</v>
      </c>
      <c r="P44" s="75"/>
      <c r="Q44" s="75"/>
      <c r="R44" s="75"/>
      <c r="S44" s="7" t="b">
        <f>IF(I44=0,O44-M44)</f>
        <v>0</v>
      </c>
      <c r="T44" s="75"/>
      <c r="U44" s="75"/>
      <c r="V44" s="75"/>
      <c r="W44" s="75"/>
      <c r="X44" s="75"/>
      <c r="Y44" s="78"/>
    </row>
    <row r="45" spans="2:25" ht="26.25" customHeight="1">
      <c r="B45" s="49" t="s">
        <v>95</v>
      </c>
      <c r="C45" s="50" t="s">
        <v>96</v>
      </c>
      <c r="D45" s="51" t="s">
        <v>97</v>
      </c>
      <c r="E45" s="52" t="s">
        <v>98</v>
      </c>
      <c r="F45" s="53" t="s">
        <v>33</v>
      </c>
      <c r="G45" s="1"/>
      <c r="H45" s="54">
        <v>0</v>
      </c>
      <c r="I45" s="54">
        <v>7.73</v>
      </c>
      <c r="J45" s="55">
        <f t="shared" si="2"/>
        <v>7.73</v>
      </c>
      <c r="K45" s="56" t="s">
        <v>99</v>
      </c>
      <c r="L45" s="57">
        <f t="shared" si="3"/>
        <v>7.73</v>
      </c>
      <c r="M45" s="57">
        <f>IF(($I45=0),$O45,IF(H45=0,0,IF($K45&lt;&gt;"-",IFERROR(TRUNC(TRUNC((H45*(1+$K45)),2)*$G45,2),0),IFERROR(TRUNC(H45*$G45,2),0))))</f>
        <v>0</v>
      </c>
      <c r="N45" s="57">
        <f>IF(I45=0,0,O45-M45)</f>
        <v>0</v>
      </c>
      <c r="O45" s="58">
        <f>IFERROR(ROUND(ROUND(L45,2)*ROUND(G45,2),2),0)</f>
        <v>0</v>
      </c>
      <c r="P45" s="75"/>
      <c r="Q45" s="75"/>
      <c r="R45" s="75"/>
      <c r="S45" s="7" t="b">
        <f>IF(I45=0,O45-M45)</f>
        <v>0</v>
      </c>
      <c r="T45" s="75"/>
      <c r="U45" s="75"/>
      <c r="V45" s="75"/>
      <c r="W45" s="75"/>
      <c r="X45" s="75"/>
      <c r="Y45" s="78"/>
    </row>
    <row r="46" spans="2:25" ht="6" customHeight="1">
      <c r="B46" s="60"/>
      <c r="C46" s="60"/>
      <c r="D46" s="60"/>
      <c r="E46" s="80"/>
      <c r="F46" s="60"/>
      <c r="G46" s="81"/>
      <c r="H46" s="82"/>
      <c r="I46" s="82"/>
      <c r="J46" s="65"/>
      <c r="K46" s="83"/>
      <c r="L46" s="67"/>
      <c r="M46" s="67"/>
      <c r="N46" s="67"/>
      <c r="O46" s="68"/>
      <c r="P46" s="75"/>
      <c r="Q46" s="75"/>
      <c r="R46" s="75"/>
      <c r="S46" s="7">
        <f>IF(I46=0,O46-M46)</f>
        <v>0</v>
      </c>
      <c r="T46" s="75"/>
      <c r="U46" s="75"/>
      <c r="V46" s="75"/>
      <c r="W46" s="75"/>
      <c r="X46" s="75"/>
      <c r="Y46" s="78"/>
    </row>
    <row r="47" spans="2:25" ht="15" customHeight="1">
      <c r="B47" s="69"/>
      <c r="C47" s="70"/>
      <c r="D47" s="70"/>
      <c r="E47" s="70"/>
      <c r="F47" s="70"/>
      <c r="G47" s="70"/>
      <c r="H47" s="70"/>
      <c r="I47" s="70"/>
      <c r="J47" s="70"/>
      <c r="K47" s="47"/>
      <c r="L47" s="71" t="s">
        <v>100</v>
      </c>
      <c r="M47" s="72">
        <f>SUM(M38:M46)</f>
        <v>0</v>
      </c>
      <c r="N47" s="72">
        <f>SUM(N38:N46)</f>
        <v>0</v>
      </c>
      <c r="O47" s="73">
        <f>SUM(O38:O46)</f>
        <v>0</v>
      </c>
      <c r="P47" s="7"/>
      <c r="Q47" s="7">
        <v>1</v>
      </c>
      <c r="R47" s="7"/>
      <c r="S47" s="7">
        <f>IF(I47=0,O47-M47)</f>
        <v>0</v>
      </c>
      <c r="T47" s="7"/>
      <c r="U47" s="7"/>
      <c r="V47" s="7"/>
      <c r="W47" s="7"/>
      <c r="X47" s="7"/>
      <c r="Y47" s="8"/>
    </row>
    <row r="48" spans="2:25" ht="6" customHeight="1">
      <c r="B48" s="74"/>
      <c r="C48" s="75"/>
      <c r="D48" s="76"/>
      <c r="E48" s="76"/>
      <c r="F48" s="75"/>
      <c r="G48" s="75"/>
      <c r="H48" s="75"/>
      <c r="I48" s="75"/>
      <c r="J48" s="75"/>
      <c r="K48" s="7"/>
      <c r="L48" s="75"/>
      <c r="M48" s="75"/>
      <c r="N48" s="75"/>
      <c r="O48" s="77"/>
      <c r="P48" s="7"/>
      <c r="Q48" s="7"/>
      <c r="R48" s="7"/>
      <c r="S48" s="7">
        <f>IF(I48=0,O48-M48)</f>
        <v>0</v>
      </c>
      <c r="T48" s="7"/>
      <c r="U48" s="7"/>
      <c r="V48" s="7"/>
      <c r="W48" s="7"/>
      <c r="X48" s="7"/>
      <c r="Y48" s="8"/>
    </row>
    <row r="49" spans="2:25" ht="15" customHeight="1">
      <c r="B49" s="44">
        <v>4</v>
      </c>
      <c r="C49" s="45"/>
      <c r="D49" s="45"/>
      <c r="E49" s="46" t="s">
        <v>101</v>
      </c>
      <c r="F49" s="46"/>
      <c r="G49" s="46"/>
      <c r="H49" s="46"/>
      <c r="I49" s="46"/>
      <c r="J49" s="46"/>
      <c r="K49" s="47"/>
      <c r="L49" s="46"/>
      <c r="M49" s="46"/>
      <c r="N49" s="46"/>
      <c r="O49" s="48">
        <f>O58</f>
        <v>0</v>
      </c>
      <c r="P49" s="7"/>
      <c r="Q49" s="7"/>
      <c r="R49" s="7"/>
      <c r="S49" s="7">
        <f>IF(I49=0,O49-M49)</f>
        <v>0</v>
      </c>
      <c r="T49" s="7"/>
      <c r="U49" s="7"/>
      <c r="V49" s="7"/>
      <c r="W49" s="7"/>
      <c r="X49" s="7"/>
      <c r="Y49" s="8"/>
    </row>
    <row r="50" spans="2:25" ht="33.75" customHeight="1">
      <c r="B50" s="49" t="s">
        <v>102</v>
      </c>
      <c r="C50" s="50">
        <v>97067</v>
      </c>
      <c r="D50" s="51" t="s">
        <v>31</v>
      </c>
      <c r="E50" s="52" t="s">
        <v>103</v>
      </c>
      <c r="F50" s="53" t="s">
        <v>61</v>
      </c>
      <c r="G50" s="1"/>
      <c r="H50" s="54">
        <v>98.24</v>
      </c>
      <c r="I50" s="54">
        <v>292.22000000000003</v>
      </c>
      <c r="J50" s="55">
        <f t="shared" ref="J50:J56" si="4">I50+H50</f>
        <v>390.46000000000004</v>
      </c>
      <c r="K50" s="56">
        <v>0.27510000000000001</v>
      </c>
      <c r="L50" s="57">
        <f t="shared" ref="L50:L56" si="5">IFERROR(IF(K50="-",ROUND(J50,2),(ROUND(J50*(1+K50),2))),"-")</f>
        <v>497.88</v>
      </c>
      <c r="M50" s="57">
        <f>IF(($I50=0),$O50,IF(H50=0,0,IF($K50&lt;&gt;"-",IFERROR(TRUNC(TRUNC((H50*(1+$K50)),2)*$G50,2),0),IFERROR(TRUNC(H50*$G50,2),0))))</f>
        <v>0</v>
      </c>
      <c r="N50" s="57">
        <f>IF(I50=0,0,O50-M50)</f>
        <v>0</v>
      </c>
      <c r="O50" s="58">
        <f>IFERROR(ROUND(ROUND(L50,2)*ROUND(G50,2),2),0)</f>
        <v>0</v>
      </c>
      <c r="P50" s="75"/>
      <c r="Q50" s="75"/>
      <c r="R50" s="75"/>
      <c r="S50" s="7" t="b">
        <f>IF(I50=0,O50-M50)</f>
        <v>0</v>
      </c>
      <c r="T50" s="75"/>
      <c r="U50" s="75"/>
      <c r="V50" s="75"/>
      <c r="W50" s="75"/>
      <c r="X50" s="75"/>
      <c r="Y50" s="78"/>
    </row>
    <row r="51" spans="2:25" ht="33.75" customHeight="1">
      <c r="B51" s="49" t="s">
        <v>104</v>
      </c>
      <c r="C51" s="50">
        <v>103689</v>
      </c>
      <c r="D51" s="51" t="s">
        <v>31</v>
      </c>
      <c r="E51" s="52" t="s">
        <v>105</v>
      </c>
      <c r="F51" s="53" t="s">
        <v>51</v>
      </c>
      <c r="G51" s="1"/>
      <c r="H51" s="54">
        <v>21.73</v>
      </c>
      <c r="I51" s="54">
        <v>321.56</v>
      </c>
      <c r="J51" s="55">
        <f t="shared" si="4"/>
        <v>343.29</v>
      </c>
      <c r="K51" s="56">
        <v>0.27510000000000001</v>
      </c>
      <c r="L51" s="57">
        <f t="shared" si="5"/>
        <v>437.73</v>
      </c>
      <c r="M51" s="57">
        <f>IF(($I51=0),$O51,IF(H51=0,0,IF($K51&lt;&gt;"-",IFERROR(TRUNC(TRUNC((H51*(1+$K51)),2)*$G51,2),0),IFERROR(TRUNC(H51*$G51,2),0))))</f>
        <v>0</v>
      </c>
      <c r="N51" s="57">
        <f>IF(I51=0,0,O51-M51)</f>
        <v>0</v>
      </c>
      <c r="O51" s="58">
        <f>IFERROR(ROUND(ROUND(L51,2)*ROUND(G51,2),2),0)</f>
        <v>0</v>
      </c>
      <c r="P51" s="75"/>
      <c r="Q51" s="75"/>
      <c r="R51" s="75"/>
      <c r="S51" s="7" t="b">
        <f>IF(I51=0,O51-M51)</f>
        <v>0</v>
      </c>
      <c r="T51" s="75"/>
      <c r="U51" s="75"/>
      <c r="V51" s="75"/>
      <c r="W51" s="75"/>
      <c r="X51" s="75"/>
      <c r="Y51" s="78"/>
    </row>
    <row r="52" spans="2:25" ht="18.75" customHeight="1">
      <c r="B52" s="49" t="s">
        <v>106</v>
      </c>
      <c r="C52" s="50">
        <v>98458</v>
      </c>
      <c r="D52" s="51" t="s">
        <v>31</v>
      </c>
      <c r="E52" s="52" t="s">
        <v>107</v>
      </c>
      <c r="F52" s="53" t="s">
        <v>51</v>
      </c>
      <c r="G52" s="1"/>
      <c r="H52" s="54">
        <v>19.29</v>
      </c>
      <c r="I52" s="54">
        <v>52.64</v>
      </c>
      <c r="J52" s="55">
        <f t="shared" si="4"/>
        <v>71.930000000000007</v>
      </c>
      <c r="K52" s="56">
        <v>0.27510000000000001</v>
      </c>
      <c r="L52" s="57">
        <f t="shared" si="5"/>
        <v>91.72</v>
      </c>
      <c r="M52" s="57">
        <f>IF(($I52=0),$O52,IF(H52=0,0,IF($K52&lt;&gt;"-",IFERROR(TRUNC(TRUNC((H52*(1+$K52)),2)*$G52,2),0),IFERROR(TRUNC(H52*$G52,2),0))))</f>
        <v>0</v>
      </c>
      <c r="N52" s="57">
        <f>IF(I52=0,0,O52-M52)</f>
        <v>0</v>
      </c>
      <c r="O52" s="58">
        <f>IFERROR(ROUND(ROUND(L52,2)*ROUND(G52,2),2),0)</f>
        <v>0</v>
      </c>
      <c r="P52" s="75"/>
      <c r="Q52" s="75"/>
      <c r="R52" s="75"/>
      <c r="S52" s="7" t="b">
        <f>IF(I52=0,O52-M52)</f>
        <v>0</v>
      </c>
      <c r="T52" s="75"/>
      <c r="U52" s="75"/>
      <c r="V52" s="75"/>
      <c r="W52" s="75"/>
      <c r="X52" s="75"/>
      <c r="Y52" s="78"/>
    </row>
    <row r="53" spans="2:25" ht="18.75" customHeight="1">
      <c r="B53" s="49" t="s">
        <v>108</v>
      </c>
      <c r="C53" s="50">
        <v>97062</v>
      </c>
      <c r="D53" s="51" t="s">
        <v>31</v>
      </c>
      <c r="E53" s="52" t="s">
        <v>109</v>
      </c>
      <c r="F53" s="53" t="s">
        <v>51</v>
      </c>
      <c r="G53" s="1"/>
      <c r="H53" s="54">
        <v>1.8</v>
      </c>
      <c r="I53" s="54">
        <v>4.03</v>
      </c>
      <c r="J53" s="55">
        <f t="shared" si="4"/>
        <v>5.83</v>
      </c>
      <c r="K53" s="56">
        <v>0.27510000000000001</v>
      </c>
      <c r="L53" s="57">
        <f t="shared" si="5"/>
        <v>7.43</v>
      </c>
      <c r="M53" s="57">
        <f>IF(($I53=0),$O53,IF(H53=0,0,IF($K53&lt;&gt;"-",IFERROR(TRUNC(TRUNC((H53*(1+$K53)),2)*$G53,2),0),IFERROR(TRUNC(H53*$G53,2),0))))</f>
        <v>0</v>
      </c>
      <c r="N53" s="57">
        <f>IF(I53=0,0,O53-M53)</f>
        <v>0</v>
      </c>
      <c r="O53" s="58">
        <f>IFERROR(ROUND(ROUND(L53,2)*ROUND(G53,2),2),0)</f>
        <v>0</v>
      </c>
      <c r="P53" s="75"/>
      <c r="Q53" s="75"/>
      <c r="R53" s="75"/>
      <c r="S53" s="7" t="b">
        <f>IF(I53=0,O53-M53)</f>
        <v>0</v>
      </c>
      <c r="T53" s="75"/>
      <c r="U53" s="75"/>
      <c r="V53" s="75"/>
      <c r="W53" s="75"/>
      <c r="X53" s="75"/>
      <c r="Y53" s="78"/>
    </row>
    <row r="54" spans="2:25" ht="33.75" customHeight="1">
      <c r="B54" s="49" t="s">
        <v>110</v>
      </c>
      <c r="C54" s="50">
        <v>97063</v>
      </c>
      <c r="D54" s="51" t="s">
        <v>31</v>
      </c>
      <c r="E54" s="52" t="s">
        <v>111</v>
      </c>
      <c r="F54" s="53" t="s">
        <v>51</v>
      </c>
      <c r="G54" s="1"/>
      <c r="H54" s="54">
        <v>12.56</v>
      </c>
      <c r="I54" s="54">
        <v>2.96</v>
      </c>
      <c r="J54" s="55">
        <f t="shared" si="4"/>
        <v>15.52</v>
      </c>
      <c r="K54" s="56">
        <v>0.27510000000000001</v>
      </c>
      <c r="L54" s="57">
        <f t="shared" si="5"/>
        <v>19.79</v>
      </c>
      <c r="M54" s="57">
        <f>IF(($I54=0),$O54,IF(H54=0,0,IF($K54&lt;&gt;"-",IFERROR(TRUNC(TRUNC((H54*(1+$K54)),2)*$G54,2),0),IFERROR(TRUNC(H54*$G54,2),0))))</f>
        <v>0</v>
      </c>
      <c r="N54" s="57">
        <f>IF(I54=0,0,O54-M54)</f>
        <v>0</v>
      </c>
      <c r="O54" s="58">
        <f>IFERROR(ROUND(ROUND(L54,2)*ROUND(G54,2),2),0)</f>
        <v>0</v>
      </c>
      <c r="P54" s="75"/>
      <c r="Q54" s="75"/>
      <c r="R54" s="75"/>
      <c r="S54" s="7" t="b">
        <f>IF(I54=0,O54-M54)</f>
        <v>0</v>
      </c>
      <c r="T54" s="75"/>
      <c r="U54" s="75"/>
      <c r="V54" s="75"/>
      <c r="W54" s="75"/>
      <c r="X54" s="75"/>
      <c r="Y54" s="78"/>
    </row>
    <row r="55" spans="2:25" ht="33.75" customHeight="1">
      <c r="B55" s="49" t="s">
        <v>112</v>
      </c>
      <c r="C55" s="50">
        <v>97064</v>
      </c>
      <c r="D55" s="51" t="s">
        <v>31</v>
      </c>
      <c r="E55" s="52" t="s">
        <v>113</v>
      </c>
      <c r="F55" s="53" t="s">
        <v>61</v>
      </c>
      <c r="G55" s="1"/>
      <c r="H55" s="54">
        <v>17.149999999999999</v>
      </c>
      <c r="I55" s="54">
        <v>4.26</v>
      </c>
      <c r="J55" s="55">
        <f t="shared" si="4"/>
        <v>21.409999999999997</v>
      </c>
      <c r="K55" s="56">
        <v>0.27510000000000001</v>
      </c>
      <c r="L55" s="57">
        <f t="shared" si="5"/>
        <v>27.3</v>
      </c>
      <c r="M55" s="57">
        <f>IF(($I55=0),$O55,IF(H55=0,0,IF($K55&lt;&gt;"-",IFERROR(TRUNC(TRUNC((H55*(1+$K55)),2)*$G55,2),0),IFERROR(TRUNC(H55*$G55,2),0))))</f>
        <v>0</v>
      </c>
      <c r="N55" s="57">
        <f>IF(I55=0,0,O55-M55)</f>
        <v>0</v>
      </c>
      <c r="O55" s="58">
        <f>IFERROR(ROUND(ROUND(L55,2)*ROUND(G55,2),2),0)</f>
        <v>0</v>
      </c>
      <c r="P55" s="75"/>
      <c r="Q55" s="75"/>
      <c r="R55" s="75"/>
      <c r="S55" s="7" t="b">
        <f>IF(I55=0,O55-M55)</f>
        <v>0</v>
      </c>
      <c r="T55" s="75"/>
      <c r="U55" s="75"/>
      <c r="V55" s="75"/>
      <c r="W55" s="75"/>
      <c r="X55" s="75"/>
      <c r="Y55" s="78"/>
    </row>
    <row r="56" spans="2:25" ht="18.75" customHeight="1">
      <c r="B56" s="49" t="s">
        <v>114</v>
      </c>
      <c r="C56" s="50">
        <v>97066</v>
      </c>
      <c r="D56" s="51" t="s">
        <v>31</v>
      </c>
      <c r="E56" s="52" t="s">
        <v>115</v>
      </c>
      <c r="F56" s="53" t="s">
        <v>51</v>
      </c>
      <c r="G56" s="1"/>
      <c r="H56" s="54">
        <v>74.19</v>
      </c>
      <c r="I56" s="54">
        <v>187.52</v>
      </c>
      <c r="J56" s="55">
        <f t="shared" si="4"/>
        <v>261.71000000000004</v>
      </c>
      <c r="K56" s="56">
        <v>0.27510000000000001</v>
      </c>
      <c r="L56" s="57">
        <f t="shared" si="5"/>
        <v>333.71</v>
      </c>
      <c r="M56" s="57">
        <f>IF(($I56=0),$O56,IF(H56=0,0,IF($K56&lt;&gt;"-",IFERROR(TRUNC(TRUNC((H56*(1+$K56)),2)*$G56,2),0),IFERROR(TRUNC(H56*$G56,2),0))))</f>
        <v>0</v>
      </c>
      <c r="N56" s="57">
        <f>IF(I56=0,0,O56-M56)</f>
        <v>0</v>
      </c>
      <c r="O56" s="58">
        <f>IFERROR(ROUND(ROUND(L56,2)*ROUND(G56,2),2),0)</f>
        <v>0</v>
      </c>
      <c r="P56" s="75"/>
      <c r="Q56" s="75"/>
      <c r="R56" s="75"/>
      <c r="S56" s="7" t="b">
        <f>IF(I56=0,O56-M56)</f>
        <v>0</v>
      </c>
      <c r="T56" s="75"/>
      <c r="U56" s="75"/>
      <c r="V56" s="75"/>
      <c r="W56" s="75"/>
      <c r="X56" s="75"/>
      <c r="Y56" s="78"/>
    </row>
    <row r="57" spans="2:25" ht="6" customHeight="1">
      <c r="B57" s="60"/>
      <c r="C57" s="60"/>
      <c r="D57" s="60"/>
      <c r="E57" s="80"/>
      <c r="F57" s="60"/>
      <c r="G57" s="81"/>
      <c r="H57" s="82"/>
      <c r="I57" s="82"/>
      <c r="J57" s="65"/>
      <c r="K57" s="83"/>
      <c r="L57" s="67"/>
      <c r="M57" s="67"/>
      <c r="N57" s="67"/>
      <c r="O57" s="68"/>
      <c r="P57" s="75"/>
      <c r="Q57" s="75"/>
      <c r="R57" s="75"/>
      <c r="S57" s="7">
        <f>IF(I57=0,O57-M57)</f>
        <v>0</v>
      </c>
      <c r="T57" s="75"/>
      <c r="U57" s="75"/>
      <c r="V57" s="75"/>
      <c r="W57" s="75"/>
      <c r="X57" s="75"/>
      <c r="Y57" s="78"/>
    </row>
    <row r="58" spans="2:25" ht="15" customHeight="1">
      <c r="B58" s="69"/>
      <c r="C58" s="70"/>
      <c r="D58" s="70"/>
      <c r="E58" s="70"/>
      <c r="F58" s="70"/>
      <c r="G58" s="70"/>
      <c r="H58" s="70"/>
      <c r="I58" s="70"/>
      <c r="J58" s="70"/>
      <c r="K58" s="47"/>
      <c r="L58" s="71" t="s">
        <v>116</v>
      </c>
      <c r="M58" s="72">
        <f>SUM(M50:M57)</f>
        <v>0</v>
      </c>
      <c r="N58" s="72">
        <f>SUM(N50:N57)</f>
        <v>0</v>
      </c>
      <c r="O58" s="73">
        <f>SUM(O50:O57)</f>
        <v>0</v>
      </c>
      <c r="P58" s="7"/>
      <c r="Q58" s="7">
        <v>1</v>
      </c>
      <c r="R58" s="7"/>
      <c r="S58" s="7">
        <f>IF(I58=0,O58-M58)</f>
        <v>0</v>
      </c>
      <c r="T58" s="7"/>
      <c r="U58" s="7"/>
      <c r="V58" s="7"/>
      <c r="W58" s="7"/>
      <c r="X58" s="7"/>
      <c r="Y58" s="8"/>
    </row>
    <row r="59" spans="2:25" ht="6" customHeight="1">
      <c r="B59" s="84"/>
      <c r="C59" s="85"/>
      <c r="D59" s="86"/>
      <c r="E59" s="86"/>
      <c r="F59" s="85"/>
      <c r="G59" s="85"/>
      <c r="H59" s="85"/>
      <c r="I59" s="85"/>
      <c r="J59" s="85"/>
      <c r="K59" s="7"/>
      <c r="L59" s="85"/>
      <c r="M59" s="85"/>
      <c r="N59" s="85"/>
      <c r="O59" s="87"/>
      <c r="P59" s="7"/>
      <c r="Q59" s="7"/>
      <c r="R59" s="7"/>
      <c r="S59" s="7"/>
      <c r="T59" s="7"/>
      <c r="U59" s="7"/>
      <c r="V59" s="7"/>
      <c r="W59" s="7"/>
      <c r="X59" s="7"/>
      <c r="Y59" s="8"/>
    </row>
    <row r="60" spans="2:25" ht="15" customHeight="1">
      <c r="B60" s="88"/>
      <c r="C60" s="89"/>
      <c r="D60" s="89"/>
      <c r="E60" s="89"/>
      <c r="F60" s="89"/>
      <c r="G60" s="89"/>
      <c r="H60" s="90"/>
      <c r="I60" s="90"/>
      <c r="J60" s="91"/>
      <c r="K60" s="92"/>
      <c r="L60" s="93" t="s">
        <v>117</v>
      </c>
      <c r="M60" s="94">
        <f>SUMIF($Q11:$Q58,1,M11:M58)</f>
        <v>0</v>
      </c>
      <c r="N60" s="94">
        <f>SUMIF($Q11:$Q58,1,N11:N58)</f>
        <v>0</v>
      </c>
      <c r="O60" s="94">
        <f>SUMIF($Q11:$Q58,1,O11:O58)</f>
        <v>0</v>
      </c>
      <c r="P60" s="7"/>
      <c r="Q60" s="7"/>
      <c r="R60" s="7"/>
      <c r="S60" s="7"/>
      <c r="T60" s="7"/>
      <c r="U60" s="7"/>
      <c r="V60" s="7"/>
      <c r="W60" s="7"/>
      <c r="X60" s="7"/>
      <c r="Y60" s="8"/>
    </row>
    <row r="61" spans="2:25" ht="15" customHeight="1">
      <c r="B61" s="95"/>
      <c r="C61" s="95"/>
      <c r="D61" s="95"/>
      <c r="E61" s="95"/>
      <c r="F61" s="95"/>
      <c r="G61" s="95"/>
      <c r="H61" s="95"/>
      <c r="I61" s="95"/>
      <c r="J61" s="96"/>
      <c r="K61" s="97"/>
      <c r="L61" s="98" t="s">
        <v>118</v>
      </c>
      <c r="M61" s="99">
        <f>IFERROR(M60/O60,0)</f>
        <v>0</v>
      </c>
      <c r="N61" s="100"/>
      <c r="O61" s="101"/>
      <c r="P61" s="7"/>
      <c r="Q61" s="7"/>
      <c r="R61" s="7"/>
      <c r="S61" s="7"/>
      <c r="T61" s="7"/>
      <c r="U61" s="7"/>
      <c r="V61" s="7"/>
      <c r="W61" s="7"/>
      <c r="X61" s="8"/>
    </row>
    <row r="62" spans="2:25" s="106" customFormat="1" ht="15" customHeight="1">
      <c r="B62" s="102" t="s">
        <v>119</v>
      </c>
      <c r="C62" s="103"/>
      <c r="D62" s="103"/>
      <c r="E62" s="103"/>
      <c r="F62" s="103"/>
      <c r="G62" s="103"/>
      <c r="H62" s="103"/>
      <c r="I62" s="103"/>
      <c r="J62" s="104"/>
      <c r="K62" s="7"/>
      <c r="L62" s="17"/>
      <c r="M62" s="17"/>
      <c r="N62" s="17"/>
      <c r="O62" s="105"/>
      <c r="P62" s="7"/>
      <c r="Q62" s="7"/>
      <c r="R62" s="7"/>
      <c r="S62" s="7"/>
      <c r="T62" s="7"/>
      <c r="U62" s="7"/>
      <c r="V62" s="7"/>
      <c r="W62" s="7"/>
      <c r="X62" s="7"/>
      <c r="Y62" s="8"/>
    </row>
    <row r="63" spans="2:25" s="106" customFormat="1" ht="15" customHeight="1">
      <c r="B63" s="107" t="s">
        <v>120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7"/>
      <c r="Q63" s="7"/>
      <c r="R63" s="7"/>
      <c r="S63" s="7"/>
      <c r="T63" s="7"/>
      <c r="U63" s="7"/>
      <c r="V63" s="7"/>
      <c r="W63" s="7"/>
      <c r="X63" s="7"/>
      <c r="Y63" s="8"/>
    </row>
    <row r="64" spans="2:25" s="106" customFormat="1" ht="45" customHeight="1">
      <c r="B64" s="109" t="s">
        <v>121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7"/>
      <c r="Q64" s="7"/>
      <c r="R64" s="7"/>
      <c r="S64" s="7"/>
      <c r="T64" s="7"/>
      <c r="U64" s="7"/>
      <c r="V64" s="7"/>
      <c r="W64" s="7"/>
      <c r="X64" s="7"/>
      <c r="Y64" s="8"/>
    </row>
    <row r="65" spans="2:25" ht="12.75" customHeight="1">
      <c r="B65" s="110"/>
      <c r="C65" s="111"/>
      <c r="D65" s="110"/>
      <c r="E65" s="110"/>
      <c r="F65" s="111"/>
      <c r="G65" s="111"/>
      <c r="H65" s="111"/>
      <c r="I65" s="111"/>
      <c r="J65" s="111"/>
      <c r="K65" s="7"/>
      <c r="L65" s="111"/>
      <c r="M65" s="111"/>
      <c r="N65" s="111"/>
      <c r="O65" s="111"/>
      <c r="P65" s="7"/>
      <c r="Q65" s="7"/>
      <c r="R65" s="7"/>
      <c r="S65" s="7"/>
      <c r="T65" s="7"/>
      <c r="U65" s="7"/>
      <c r="V65" s="7"/>
      <c r="W65" s="7"/>
      <c r="X65" s="7"/>
      <c r="Y65" s="8"/>
    </row>
    <row r="66" spans="2:25" ht="12.75" customHeight="1">
      <c r="B66" s="8"/>
      <c r="C66" s="39"/>
      <c r="D66" s="40"/>
      <c r="E66" s="40"/>
      <c r="F66" s="39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8"/>
    </row>
    <row r="67" spans="2:25" ht="15" customHeight="1">
      <c r="B67" s="8"/>
      <c r="C67" s="39"/>
      <c r="D67" s="40"/>
      <c r="E67" s="112"/>
      <c r="F67" s="39"/>
      <c r="G67" s="7"/>
      <c r="H67" s="7"/>
      <c r="I67" s="113" t="s">
        <v>122</v>
      </c>
      <c r="J67" s="114"/>
      <c r="K67" s="117"/>
      <c r="L67" s="117"/>
      <c r="M67" s="117"/>
      <c r="N67" s="117"/>
      <c r="O67" s="118"/>
      <c r="P67" s="7"/>
      <c r="Q67" s="7"/>
      <c r="R67" s="7"/>
      <c r="S67" s="7"/>
      <c r="T67" s="7"/>
      <c r="U67" s="7"/>
      <c r="V67" s="7"/>
      <c r="W67" s="7"/>
      <c r="X67" s="7"/>
      <c r="Y67" s="8"/>
    </row>
    <row r="68" spans="2:25" ht="15" customHeight="1">
      <c r="B68" s="8"/>
      <c r="C68" s="39"/>
      <c r="D68" s="40"/>
      <c r="E68" s="112"/>
      <c r="F68" s="39"/>
      <c r="G68" s="7"/>
      <c r="H68" s="7"/>
      <c r="I68" s="115" t="s">
        <v>123</v>
      </c>
      <c r="J68" s="116"/>
      <c r="K68" s="119"/>
      <c r="L68" s="119"/>
      <c r="M68" s="119"/>
      <c r="N68" s="119"/>
      <c r="O68" s="120"/>
      <c r="P68" s="7"/>
      <c r="Q68" s="7"/>
      <c r="R68" s="7"/>
      <c r="S68" s="7"/>
      <c r="T68" s="7"/>
      <c r="U68" s="7"/>
      <c r="V68" s="7"/>
      <c r="W68" s="7"/>
      <c r="X68" s="7"/>
      <c r="Y68" s="8"/>
    </row>
    <row r="69" spans="2:25" ht="15" customHeight="1">
      <c r="B69" s="8"/>
      <c r="C69" s="39"/>
      <c r="D69" s="40"/>
      <c r="E69" s="7"/>
      <c r="F69" s="39"/>
      <c r="G69" s="7"/>
      <c r="H69" s="7"/>
      <c r="I69" s="115" t="s">
        <v>124</v>
      </c>
      <c r="J69" s="116"/>
      <c r="K69" s="119"/>
      <c r="L69" s="119"/>
      <c r="M69" s="119"/>
      <c r="N69" s="119"/>
      <c r="O69" s="120"/>
      <c r="P69" s="7"/>
      <c r="Q69" s="7"/>
      <c r="R69" s="7"/>
      <c r="S69" s="7"/>
      <c r="T69" s="7"/>
      <c r="U69" s="7"/>
      <c r="V69" s="7"/>
      <c r="W69" s="7"/>
      <c r="X69" s="7"/>
      <c r="Y69" s="8"/>
    </row>
    <row r="70" spans="2:25" ht="15" customHeight="1">
      <c r="B70" s="8"/>
      <c r="C70" s="39"/>
      <c r="D70" s="40"/>
      <c r="E70" s="7"/>
      <c r="F70" s="39"/>
      <c r="G70" s="7"/>
      <c r="H70" s="7"/>
      <c r="I70" s="2" t="s">
        <v>127</v>
      </c>
      <c r="J70" s="3"/>
      <c r="K70" s="121"/>
      <c r="L70" s="121"/>
      <c r="M70" s="121"/>
      <c r="N70" s="121"/>
      <c r="O70" s="122"/>
      <c r="P70" s="7"/>
      <c r="Q70" s="7"/>
      <c r="R70" s="7"/>
      <c r="S70" s="7"/>
      <c r="T70" s="7"/>
      <c r="U70" s="7"/>
      <c r="V70" s="7"/>
      <c r="W70" s="7"/>
      <c r="X70" s="7"/>
      <c r="Y70" s="8"/>
    </row>
    <row r="71" spans="2:25" ht="12.75" customHeight="1">
      <c r="B71" s="8"/>
      <c r="C71" s="39"/>
      <c r="D71" s="40"/>
      <c r="E71" s="40"/>
      <c r="F71" s="39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8"/>
    </row>
    <row r="72" spans="2:25" ht="12.75" customHeight="1">
      <c r="B72" s="8"/>
      <c r="C72" s="39"/>
      <c r="D72" s="40"/>
      <c r="E72" s="40"/>
      <c r="F72" s="39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8"/>
    </row>
    <row r="73" spans="2:25" ht="12.75" customHeight="1">
      <c r="B73" s="8"/>
      <c r="C73" s="39"/>
      <c r="D73" s="40"/>
      <c r="E73" s="40"/>
      <c r="F73" s="39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8"/>
    </row>
    <row r="74" spans="2:25" ht="12.75" customHeight="1">
      <c r="B74" s="8"/>
      <c r="C74" s="39"/>
      <c r="D74" s="40"/>
      <c r="E74" s="40"/>
      <c r="F74" s="39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8"/>
    </row>
  </sheetData>
  <sheetProtection algorithmName="SHA-512" hashValue="vrBJAoF/m0Rcfp0pWkUou4+QTpP0ZHF4fata09cFEU3rNjwCwFMgiKPZ6FYAKucB99wyzn0/62N6oBBt5NynkA==" saltValue="Jg9uqasmVGFG/MO+3K3eJQ==" spinCount="100000" sheet="1" formatCells="0" formatColumns="0" formatRows="0" insertRows="0"/>
  <mergeCells count="27">
    <mergeCell ref="I67:J67"/>
    <mergeCell ref="I68:J68"/>
    <mergeCell ref="I69:J69"/>
    <mergeCell ref="I70:J70"/>
    <mergeCell ref="G8:G9"/>
    <mergeCell ref="H8:J8"/>
    <mergeCell ref="K8:K9"/>
    <mergeCell ref="B4:O4"/>
    <mergeCell ref="D5:L5"/>
    <mergeCell ref="B6:C6"/>
    <mergeCell ref="D6:K6"/>
    <mergeCell ref="K69:O69"/>
    <mergeCell ref="K70:O70"/>
    <mergeCell ref="B2:O3"/>
    <mergeCell ref="L8:L9"/>
    <mergeCell ref="M8:O8"/>
    <mergeCell ref="B63:O63"/>
    <mergeCell ref="B64:O64"/>
    <mergeCell ref="K67:O67"/>
    <mergeCell ref="K68:O68"/>
    <mergeCell ref="B7:C7"/>
    <mergeCell ref="D7:K7"/>
    <mergeCell ref="B8:B9"/>
    <mergeCell ref="C8:C9"/>
    <mergeCell ref="D8:D9"/>
    <mergeCell ref="E8:E9"/>
    <mergeCell ref="F8:F9"/>
  </mergeCells>
  <conditionalFormatting sqref="M12:N61">
    <cfRule type="cellIs" dxfId="0" priority="1" operator="lessThan">
      <formula>0</formula>
    </cfRule>
  </conditionalFormatting>
  <dataValidations count="1">
    <dataValidation type="list" allowBlank="1" showErrorMessage="1" sqref="D34" xr:uid="{C7C388B9-9E7E-4292-B735-70044B8FA5F4}">
      <formula1>#REF!</formula1>
    </dataValidation>
  </dataValidations>
  <printOptions horizontalCentered="1"/>
  <pageMargins left="0.59055118110236227" right="0.59055118110236227" top="0.78740157480314965" bottom="0.78740157480314965" header="0" footer="0"/>
  <pageSetup paperSize="9" scale="60" orientation="landscape" r:id="rId1"/>
  <rowBreaks count="1" manualBreakCount="1">
    <brk id="36" min="1" max="16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PE 132.2025</vt:lpstr>
      <vt:lpstr>'PE 132.2025'!Area_de_impressao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 Duarte Amarante</dc:creator>
  <cp:lastModifiedBy>Tainan Ely Clarino</cp:lastModifiedBy>
  <dcterms:created xsi:type="dcterms:W3CDTF">2025-07-28T17:48:14Z</dcterms:created>
  <dcterms:modified xsi:type="dcterms:W3CDTF">2025-07-31T12:39:05Z</dcterms:modified>
</cp:coreProperties>
</file>